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ademecloud-my.sharepoint.com/personal/juliette_vandevoorde_ademe_fr/Documents/2-SYDEREP/Année 2022/2-Tableau de bord/"/>
    </mc:Choice>
  </mc:AlternateContent>
  <xr:revisionPtr revIDLastSave="0" documentId="8_{07CC75EF-6144-4F30-96F2-CACF1A4EE19D}" xr6:coauthVersionLast="47" xr6:coauthVersionMax="47" xr10:uidLastSave="{00000000-0000-0000-0000-000000000000}"/>
  <workbookProtection workbookAlgorithmName="SHA-512" workbookHashValue="qkW2aIIs2D1M00B0b1LrOxQcJcF2HrCzTWu9fI8SogJjrcktti/UaPigQZ3AcrBVlMaNB2Gki8U6reyo9xXbCg==" workbookSaltValue="bafg6U7UnAGFJSwo49M8mw==" workbookSpinCount="100000" lockStructure="1"/>
  <bookViews>
    <workbookView xWindow="-28920" yWindow="-120" windowWidth="29040" windowHeight="15840" tabRatio="759" activeTab="3" xr2:uid="{00000000-000D-0000-FFFF-FFFF00000000}"/>
  </bookViews>
  <sheets>
    <sheet name="Page de garde" sheetId="7" r:id="rId1"/>
    <sheet name="Mise sur le marché" sheetId="4" r:id="rId2"/>
    <sheet name="Collecte et tri" sheetId="5" r:id="rId3"/>
    <sheet name="Autres indicateurs" sheetId="6" r:id="rId4"/>
  </sheets>
  <definedNames>
    <definedName name="ID" localSheetId="3" hidden="1">"cb249b10-3350-4072-a078-ebe75518e44f"</definedName>
    <definedName name="ID" localSheetId="2" hidden="1">"9417d723-e5be-48f3-836a-9435c52c5eb4"</definedName>
    <definedName name="ID" localSheetId="1" hidden="1">"8dbc6411-12bb-473d-91ca-72574c6fde72"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1" i="4" l="1"/>
  <c r="N14" i="4"/>
  <c r="N15" i="4"/>
  <c r="N25" i="5" l="1"/>
  <c r="N7" i="6" l="1"/>
  <c r="N24" i="4" l="1"/>
  <c r="M22" i="5" l="1"/>
  <c r="N22" i="5"/>
  <c r="F8" i="6" l="1"/>
  <c r="G8" i="6"/>
  <c r="H8" i="6"/>
  <c r="I8" i="6"/>
  <c r="J8" i="6"/>
  <c r="L8" i="6"/>
  <c r="M8" i="6"/>
  <c r="N8" i="6"/>
  <c r="E8" i="6"/>
  <c r="M15" i="4" l="1"/>
  <c r="N14" i="5" l="1"/>
  <c r="N10" i="5"/>
  <c r="N9" i="6" l="1"/>
  <c r="N31" i="5"/>
  <c r="N32" i="5" s="1"/>
  <c r="N27" i="5"/>
  <c r="M14" i="6" l="1"/>
  <c r="M9" i="6"/>
  <c r="M25" i="5"/>
  <c r="M27" i="5"/>
  <c r="M14" i="5"/>
  <c r="M10" i="5"/>
  <c r="M31" i="5" s="1"/>
  <c r="M32" i="5" s="1"/>
  <c r="M14" i="4" l="1"/>
  <c r="L24" i="4" l="1"/>
  <c r="L12" i="6" l="1"/>
  <c r="K23" i="4"/>
  <c r="K24" i="4" s="1"/>
  <c r="L11" i="4"/>
  <c r="M11" i="4"/>
  <c r="L11" i="6"/>
  <c r="L14" i="6" l="1"/>
  <c r="L9" i="6" l="1"/>
  <c r="L16" i="5"/>
  <c r="L22" i="5" s="1"/>
  <c r="M24" i="4"/>
  <c r="L10" i="4" l="1"/>
  <c r="K25" i="5" l="1"/>
  <c r="K16" i="5"/>
  <c r="K10" i="4" l="1"/>
  <c r="K9" i="4"/>
  <c r="K8" i="4"/>
  <c r="K11" i="4" l="1"/>
  <c r="K8" i="6"/>
  <c r="K10" i="5"/>
  <c r="L15" i="4"/>
  <c r="L14" i="4" l="1"/>
  <c r="L13" i="5" l="1"/>
  <c r="L14" i="5" s="1"/>
  <c r="L27" i="5" l="1"/>
  <c r="L20" i="6" l="1"/>
  <c r="L10" i="5" l="1"/>
  <c r="L31" i="5" l="1"/>
  <c r="L32" i="5" s="1"/>
  <c r="K9" i="6"/>
  <c r="K16" i="6" l="1"/>
  <c r="J9" i="6"/>
  <c r="I9" i="6"/>
  <c r="H9" i="6"/>
  <c r="G9" i="6"/>
  <c r="F9" i="6"/>
  <c r="E9" i="6"/>
  <c r="B31" i="5"/>
  <c r="K22" i="5"/>
  <c r="K27" i="5" s="1"/>
  <c r="J22" i="5"/>
  <c r="J27" i="5" s="1"/>
  <c r="I22" i="5"/>
  <c r="I27" i="5" s="1"/>
  <c r="H22" i="5"/>
  <c r="H27" i="5" s="1"/>
  <c r="G22" i="5"/>
  <c r="G27" i="5" s="1"/>
  <c r="F22" i="5"/>
  <c r="F27" i="5" s="1"/>
  <c r="E22" i="5"/>
  <c r="E27" i="5" s="1"/>
  <c r="K14" i="5"/>
  <c r="J14" i="5"/>
  <c r="I14" i="5"/>
  <c r="H14" i="5"/>
  <c r="G14" i="5"/>
  <c r="F14" i="5"/>
  <c r="E14" i="5"/>
  <c r="K31" i="5"/>
  <c r="K32" i="5" s="1"/>
  <c r="J10" i="5"/>
  <c r="J31" i="5" s="1"/>
  <c r="J32" i="5" s="1"/>
  <c r="I10" i="5"/>
  <c r="I31" i="5" s="1"/>
  <c r="I32" i="5" s="1"/>
  <c r="H10" i="5"/>
  <c r="H31" i="5" s="1"/>
  <c r="H32" i="5" s="1"/>
  <c r="G10" i="5"/>
  <c r="G31" i="5" s="1"/>
  <c r="G32" i="5" s="1"/>
  <c r="F10" i="5"/>
  <c r="F31" i="5" s="1"/>
  <c r="F32" i="5" s="1"/>
  <c r="E10" i="5"/>
  <c r="E31" i="5" s="1"/>
  <c r="E32" i="5" s="1"/>
  <c r="J24" i="4"/>
  <c r="I24" i="4"/>
  <c r="H24" i="4"/>
  <c r="G24" i="4"/>
  <c r="F24" i="4"/>
  <c r="E24" i="4"/>
  <c r="J15" i="4"/>
  <c r="I15" i="4"/>
  <c r="H15" i="4"/>
  <c r="G15" i="4"/>
  <c r="F15" i="4"/>
  <c r="E15" i="4"/>
  <c r="J14" i="4"/>
  <c r="I14" i="4"/>
  <c r="H14" i="4"/>
  <c r="G14" i="4"/>
  <c r="F14" i="4"/>
  <c r="E14" i="4"/>
  <c r="K14" i="4"/>
  <c r="K15" i="4"/>
</calcChain>
</file>

<file path=xl/sharedStrings.xml><?xml version="1.0" encoding="utf-8"?>
<sst xmlns="http://schemas.openxmlformats.org/spreadsheetml/2006/main" count="248" uniqueCount="117">
  <si>
    <t>TABLEAU DE BORD DE LA FILIERE PAPIERS GRAPHIQUES MENAGERS</t>
  </si>
  <si>
    <t>Données fournies par Citéo</t>
  </si>
  <si>
    <t>Légende</t>
  </si>
  <si>
    <t>Légende source</t>
  </si>
  <si>
    <t>Données calculées</t>
  </si>
  <si>
    <t>Non applicable</t>
  </si>
  <si>
    <t>Données issues d'études ADEME</t>
  </si>
  <si>
    <t>Sommaire</t>
  </si>
  <si>
    <t>Indicateurs relatifs à la mise sur le marché</t>
  </si>
  <si>
    <t>Indicateurs relatifs à la collecte et au tri</t>
  </si>
  <si>
    <t>Indicateurs économiques</t>
  </si>
  <si>
    <t>Données de mise sur le marché</t>
  </si>
  <si>
    <t>Année opérationnelle</t>
  </si>
  <si>
    <t>Unité</t>
  </si>
  <si>
    <t>Source</t>
  </si>
  <si>
    <t>Année de déclaration</t>
  </si>
  <si>
    <t>Nombre d'adhérents</t>
  </si>
  <si>
    <t>nb</t>
  </si>
  <si>
    <t>SYDEREP</t>
  </si>
  <si>
    <t>Tonnage global acquitté (financier+nature)</t>
  </si>
  <si>
    <t>t</t>
  </si>
  <si>
    <t>Montant total de l'éco-contribution</t>
  </si>
  <si>
    <t>k€</t>
  </si>
  <si>
    <t>Montant de l'éco-contribution numéraire</t>
  </si>
  <si>
    <t>Montant de l'éco-contribution nature</t>
  </si>
  <si>
    <t>Eco-contribution moyenne</t>
  </si>
  <si>
    <t>€/t</t>
  </si>
  <si>
    <t>Calcul</t>
  </si>
  <si>
    <t>Tonnage malussé</t>
  </si>
  <si>
    <t>n.a.</t>
  </si>
  <si>
    <t>Tonnage bonussé</t>
  </si>
  <si>
    <t>Part des tonnages malussés</t>
  </si>
  <si>
    <t>%</t>
  </si>
  <si>
    <t>Part des tonnages bonussés</t>
  </si>
  <si>
    <t>Tonnage cible</t>
  </si>
  <si>
    <r>
      <t xml:space="preserve">ADEME </t>
    </r>
    <r>
      <rPr>
        <b/>
        <vertAlign val="superscript"/>
        <sz val="11"/>
        <rFont val="Calibri"/>
        <family val="2"/>
        <scheme val="minor"/>
      </rPr>
      <t>1</t>
    </r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</si>
  <si>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Actualisation des flux de produits graphiques en France - SEREHO</t>
    </r>
  </si>
  <si>
    <t>Taux de contribution (à partir de données CITEO)</t>
  </si>
  <si>
    <t>Tonnage acquitté (nature)</t>
  </si>
  <si>
    <t>Citeo</t>
  </si>
  <si>
    <t>Tonnage acquitté (financier)</t>
  </si>
  <si>
    <t>Taux de contribution</t>
  </si>
  <si>
    <t>Données de collecte et tri</t>
  </si>
  <si>
    <t>Nombre de collectivités locales signataires</t>
  </si>
  <si>
    <t xml:space="preserve">Taux de couverture de la population </t>
  </si>
  <si>
    <t>Population sous convention Citeo</t>
  </si>
  <si>
    <t xml:space="preserve">Population nationale de référence </t>
  </si>
  <si>
    <r>
      <t xml:space="preserve">CITEO </t>
    </r>
    <r>
      <rPr>
        <b/>
        <vertAlign val="superscript"/>
        <sz val="11"/>
        <rFont val="Calibri"/>
        <family val="2"/>
        <scheme val="minor"/>
      </rPr>
      <t>2</t>
    </r>
  </si>
  <si>
    <t>Taux de couverture de la population</t>
  </si>
  <si>
    <t xml:space="preserve">Taux de couverture de la population sur les DOM COM </t>
  </si>
  <si>
    <t>Population des DOM et COM sous convention Citeo</t>
  </si>
  <si>
    <t xml:space="preserve"> </t>
  </si>
  <si>
    <t>Population des DOM et COM</t>
  </si>
  <si>
    <t>Répartition des montants de soutien par type</t>
  </si>
  <si>
    <t>Soutien au titre du recyclage -STR</t>
  </si>
  <si>
    <t>Soutien à la valorisation -SVALHREC</t>
  </si>
  <si>
    <t>Soutien à l'incinération avec récupération d'énergie -SVALENERG</t>
  </si>
  <si>
    <t>Soutien à l'élimination</t>
  </si>
  <si>
    <t>Soutien de majoration à la performance environnementale et technico-économique -SMPETE</t>
  </si>
  <si>
    <t xml:space="preserve">Soutien à la valorisation organique (compostage/méthanisation) pour les collectivités ultra-marines -SVO </t>
  </si>
  <si>
    <t>TOTAL Soutien</t>
  </si>
  <si>
    <t>Soutien aux mesures d’accompagnement : aide à l’investissement -SMA</t>
  </si>
  <si>
    <t>Nombre de projets Collecte</t>
  </si>
  <si>
    <t>CITEO</t>
  </si>
  <si>
    <t>Dotations</t>
  </si>
  <si>
    <t>M€</t>
  </si>
  <si>
    <t>Soutien par habitant</t>
  </si>
  <si>
    <t>Soutien par habitant (€/hab.)</t>
  </si>
  <si>
    <t>€/hab.</t>
  </si>
  <si>
    <t>Taux de recyclage</t>
  </si>
  <si>
    <t>Tonnage net déclaré recyclé à Citeo (tnPG)</t>
  </si>
  <si>
    <t>Tonnage de papiers pris en charge par les collectivités</t>
  </si>
  <si>
    <t xml:space="preserve">Taux de recyclage </t>
  </si>
  <si>
    <t>Objectif - 55%</t>
  </si>
  <si>
    <t>-</t>
  </si>
  <si>
    <t>Objectif - 65%</t>
  </si>
  <si>
    <t>Part du recyclage sur le territoire</t>
  </si>
  <si>
    <t xml:space="preserve">Tonnage recyclé par les collectivités locales au travers des sortes bureautiques </t>
  </si>
  <si>
    <t>Tonnage recyclé par les collectivités locales au travers des sortes bureautiques (standard bureautique 07.231)</t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</si>
  <si>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Donnée INSEE</t>
    </r>
  </si>
  <si>
    <t>Autres indicateurs</t>
  </si>
  <si>
    <t>Taux de reversement</t>
  </si>
  <si>
    <t>Charges de gestion et de fonctionnement de Citeo papiers - Cfonc</t>
  </si>
  <si>
    <t>Prix de reprise des sortes soutenues</t>
  </si>
  <si>
    <t>Prix moyen annuel 1.02 -Prx1.02</t>
  </si>
  <si>
    <r>
      <t xml:space="preserve">ADEME </t>
    </r>
    <r>
      <rPr>
        <b/>
        <vertAlign val="superscript"/>
        <sz val="11"/>
        <rFont val="Calibri"/>
        <family val="2"/>
        <scheme val="minor"/>
      </rPr>
      <t>3</t>
    </r>
  </si>
  <si>
    <t>Prix moyen annuel 1.11 -Prx1.11</t>
  </si>
  <si>
    <t>Indicateurs économiques de l'éco-organisme</t>
  </si>
  <si>
    <t>Budget total CITEO (ressources)</t>
  </si>
  <si>
    <t>Charge de fonctionnement lié à l'accompagnement du dispositif hors presse</t>
  </si>
  <si>
    <t xml:space="preserve">Charge de fonctionnement lié au dispositif Presse </t>
  </si>
  <si>
    <t xml:space="preserve">Dépenses R&amp;D </t>
  </si>
  <si>
    <t>Dépenses pour l'écoconception</t>
  </si>
  <si>
    <t>Dépenses pour les actions de communication, information, sensibilisation</t>
  </si>
  <si>
    <t xml:space="preserve">Dépenses d'actions de communication lié au dispositif Presse </t>
  </si>
  <si>
    <t>Indicateurs sociaux et sociétaux</t>
  </si>
  <si>
    <t>Nombre d'emplois en insertion de la filière REP</t>
  </si>
  <si>
    <t>Nb</t>
  </si>
  <si>
    <t>Nombre de campagnes de sensibilisation et d'information</t>
  </si>
  <si>
    <t>Population couverte par l'action de sensibilisation ou d'information (école, quartier, territoire national, … )</t>
  </si>
  <si>
    <t>Indicateurs environnementaux</t>
  </si>
  <si>
    <t>Indicateur de proximité ( exemple : % de tonnage recyclé à plus de x kms (3 tranches kilométriques))</t>
  </si>
  <si>
    <t>Indicateurs éco-conception</t>
  </si>
  <si>
    <t xml:space="preserve">Adhérents accompagnés </t>
  </si>
  <si>
    <t xml:space="preserve">Nombre de diagnostic papier responsable (fiche RSE) </t>
  </si>
  <si>
    <t>Nombre de clients formés à l'éco-conception Papier</t>
  </si>
  <si>
    <t>Nombre de clients ayant participé à des webinars Éco-conception Papier</t>
  </si>
  <si>
    <t>Nombre de diagnostics Paper Metrics</t>
  </si>
  <si>
    <t>NB</t>
  </si>
  <si>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Modalités et prix de reprise des papiers - AMORCE</t>
    </r>
  </si>
  <si>
    <r>
      <t>Citeo</t>
    </r>
    <r>
      <rPr>
        <b/>
        <vertAlign val="superscript"/>
        <sz val="11"/>
        <rFont val="Calibri"/>
        <family val="2"/>
        <scheme val="minor"/>
      </rPr>
      <t>1</t>
    </r>
  </si>
  <si>
    <r>
      <t xml:space="preserve">ADEME </t>
    </r>
    <r>
      <rPr>
        <b/>
        <vertAlign val="superscript"/>
        <sz val="11"/>
        <rFont val="Calibri"/>
        <family val="2"/>
        <scheme val="minor"/>
      </rPr>
      <t>2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</si>
  <si>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Actualisation des flux de produits graphiques en France - SEREHO</t>
    </r>
  </si>
  <si>
    <t xml:space="preserve">Données déclarées par l'EO sur SYDEREP (SYstème DÉclaratif des filières REP : www.syderep.ademe.fr) </t>
  </si>
  <si>
    <t>Autres données fournies par l'EO</t>
  </si>
  <si>
    <r>
      <t xml:space="preserve">Edition 2022 
</t>
    </r>
    <r>
      <rPr>
        <b/>
        <sz val="10"/>
        <color theme="1"/>
        <rFont val="Arial"/>
        <family val="2"/>
      </rPr>
      <t>Données relatives aux déclarations 2018 - 2022 et à l'historique disponible, correspondant aux données de mise en marché et de traitement 2011-2020</t>
    </r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</si>
  <si>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Valeur 2020 : CITEO modifie la règle de comptabilisation de ses clients, seuls les mandants sous contrat sont comptabilisés (années antérieures : comptabilisation des mandants et des mandataires)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</si>
</sst>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0.0%"/>
    <numFmt numFmtId="166" formatCode="#,##0.0\ _€"/>
    <numFmt numFmtId="167" formatCode="#,##0.0"/>
    <numFmt numFmtId="168" formatCode="0.0"/>
    <numFmt numFmtId="169" formatCode="_-* #,##0\ _€_-;\-* #,##0\ _€_-;_-* &quot;-&quot;??\ _€_-;_-@_-"/>
    <numFmt numFmtId="170" formatCode="#,##0.000\ _€"/>
  </numFmts>
  <fonts count="3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Arial"/>
      <family val="2"/>
    </font>
    <font>
      <b/>
      <sz val="26"/>
      <color theme="8" tint="-0.249977111117893"/>
      <name val="Arial"/>
      <family val="2"/>
    </font>
    <font>
      <b/>
      <sz val="2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8" fillId="0" borderId="0"/>
    <xf numFmtId="0" fontId="7" fillId="0" borderId="0"/>
    <xf numFmtId="0" fontId="5" fillId="0" borderId="0"/>
    <xf numFmtId="0" fontId="29" fillId="0" borderId="0" applyNumberFormat="0" applyFill="0" applyBorder="0" applyAlignment="0" applyProtection="0"/>
    <xf numFmtId="164" fontId="10" fillId="0" borderId="0" applyFont="0" applyFill="0" applyBorder="0" applyAlignment="0" applyProtection="0"/>
  </cellStyleXfs>
  <cellXfs count="270">
    <xf numFmtId="0" fontId="0" fillId="0" borderId="0" xfId="0"/>
    <xf numFmtId="0" fontId="6" fillId="2" borderId="0" xfId="2" applyFont="1" applyFill="1"/>
    <xf numFmtId="0" fontId="15" fillId="2" borderId="0" xfId="2" applyFont="1" applyFill="1"/>
    <xf numFmtId="0" fontId="16" fillId="3" borderId="2" xfId="2" applyFont="1" applyFill="1" applyBorder="1" applyAlignment="1">
      <alignment horizontal="left" vertical="center"/>
    </xf>
    <xf numFmtId="0" fontId="13" fillId="4" borderId="3" xfId="2" applyFont="1" applyFill="1" applyBorder="1"/>
    <xf numFmtId="0" fontId="13" fillId="4" borderId="27" xfId="2" applyFont="1" applyFill="1" applyBorder="1"/>
    <xf numFmtId="0" fontId="13" fillId="2" borderId="0" xfId="2" applyFont="1" applyFill="1"/>
    <xf numFmtId="0" fontId="11" fillId="3" borderId="5" xfId="2" applyFont="1" applyFill="1" applyBorder="1" applyAlignment="1">
      <alignment horizontal="left" vertical="center"/>
    </xf>
    <xf numFmtId="0" fontId="13" fillId="4" borderId="6" xfId="2" applyFont="1" applyFill="1" applyBorder="1"/>
    <xf numFmtId="0" fontId="11" fillId="5" borderId="7" xfId="2" applyFont="1" applyFill="1" applyBorder="1" applyAlignment="1">
      <alignment horizontal="left" vertical="center"/>
    </xf>
    <xf numFmtId="0" fontId="17" fillId="2" borderId="8" xfId="2" applyFont="1" applyFill="1" applyBorder="1" applyAlignment="1">
      <alignment horizontal="center" vertical="center"/>
    </xf>
    <xf numFmtId="0" fontId="11" fillId="5" borderId="10" xfId="2" applyFont="1" applyFill="1" applyBorder="1" applyAlignment="1">
      <alignment horizontal="left" vertical="center" wrapText="1"/>
    </xf>
    <xf numFmtId="3" fontId="11" fillId="5" borderId="10" xfId="2" applyNumberFormat="1" applyFont="1" applyFill="1" applyBorder="1" applyAlignment="1">
      <alignment horizontal="left" vertical="center" wrapText="1"/>
    </xf>
    <xf numFmtId="3" fontId="17" fillId="2" borderId="8" xfId="2" applyNumberFormat="1" applyFont="1" applyFill="1" applyBorder="1" applyAlignment="1">
      <alignment horizontal="center"/>
    </xf>
    <xf numFmtId="3" fontId="17" fillId="2" borderId="8" xfId="2" applyNumberFormat="1" applyFont="1" applyFill="1" applyBorder="1" applyAlignment="1">
      <alignment horizontal="center" vertical="center"/>
    </xf>
    <xf numFmtId="0" fontId="11" fillId="5" borderId="10" xfId="2" applyFont="1" applyFill="1" applyBorder="1" applyAlignment="1">
      <alignment horizontal="left" vertical="center"/>
    </xf>
    <xf numFmtId="0" fontId="11" fillId="5" borderId="5" xfId="2" applyFont="1" applyFill="1" applyBorder="1" applyAlignment="1">
      <alignment horizontal="left" vertical="center"/>
    </xf>
    <xf numFmtId="0" fontId="17" fillId="7" borderId="11" xfId="2" applyFont="1" applyFill="1" applyBorder="1" applyAlignment="1">
      <alignment horizontal="left" vertical="center" wrapText="1"/>
    </xf>
    <xf numFmtId="0" fontId="17" fillId="7" borderId="8" xfId="2" applyFont="1" applyFill="1" applyBorder="1" applyAlignment="1">
      <alignment horizontal="center" vertical="center" wrapText="1"/>
    </xf>
    <xf numFmtId="0" fontId="19" fillId="6" borderId="1" xfId="2" applyFont="1" applyFill="1" applyBorder="1"/>
    <xf numFmtId="165" fontId="18" fillId="7" borderId="1" xfId="3" applyNumberFormat="1" applyFont="1" applyFill="1" applyBorder="1"/>
    <xf numFmtId="165" fontId="18" fillId="7" borderId="29" xfId="2" applyNumberFormat="1" applyFont="1" applyFill="1" applyBorder="1"/>
    <xf numFmtId="165" fontId="18" fillId="7" borderId="9" xfId="2" applyNumberFormat="1" applyFont="1" applyFill="1" applyBorder="1"/>
    <xf numFmtId="165" fontId="18" fillId="2" borderId="0" xfId="2" applyNumberFormat="1" applyFont="1" applyFill="1"/>
    <xf numFmtId="165" fontId="18" fillId="7" borderId="29" xfId="3" applyNumberFormat="1" applyFont="1" applyFill="1" applyBorder="1"/>
    <xf numFmtId="165" fontId="18" fillId="7" borderId="9" xfId="3" applyNumberFormat="1" applyFont="1" applyFill="1" applyBorder="1"/>
    <xf numFmtId="165" fontId="18" fillId="2" borderId="0" xfId="3" applyNumberFormat="1" applyFont="1" applyFill="1" applyBorder="1"/>
    <xf numFmtId="3" fontId="18" fillId="2" borderId="29" xfId="2" applyNumberFormat="1" applyFont="1" applyFill="1" applyBorder="1"/>
    <xf numFmtId="0" fontId="16" fillId="8" borderId="2" xfId="2" applyFont="1" applyFill="1" applyBorder="1" applyAlignment="1">
      <alignment horizontal="left" vertical="center"/>
    </xf>
    <xf numFmtId="0" fontId="13" fillId="9" borderId="3" xfId="2" applyFont="1" applyFill="1" applyBorder="1"/>
    <xf numFmtId="0" fontId="13" fillId="9" borderId="27" xfId="2" applyFont="1" applyFill="1" applyBorder="1"/>
    <xf numFmtId="0" fontId="13" fillId="9" borderId="4" xfId="2" applyFont="1" applyFill="1" applyBorder="1"/>
    <xf numFmtId="0" fontId="20" fillId="8" borderId="5" xfId="2" applyFont="1" applyFill="1" applyBorder="1" applyAlignment="1">
      <alignment horizontal="left" vertical="center"/>
    </xf>
    <xf numFmtId="0" fontId="13" fillId="9" borderId="6" xfId="2" applyFont="1" applyFill="1" applyBorder="1"/>
    <xf numFmtId="0" fontId="13" fillId="9" borderId="28" xfId="2" applyFont="1" applyFill="1" applyBorder="1"/>
    <xf numFmtId="0" fontId="13" fillId="9" borderId="29" xfId="2" applyFont="1" applyFill="1" applyBorder="1"/>
    <xf numFmtId="0" fontId="13" fillId="9" borderId="9" xfId="2" applyFont="1" applyFill="1" applyBorder="1"/>
    <xf numFmtId="0" fontId="11" fillId="10" borderId="11" xfId="2" applyFont="1" applyFill="1" applyBorder="1" applyAlignment="1">
      <alignment horizontal="left" vertical="center" wrapText="1"/>
    </xf>
    <xf numFmtId="0" fontId="11" fillId="10" borderId="19" xfId="2" applyFont="1" applyFill="1" applyBorder="1" applyAlignment="1">
      <alignment horizontal="left" vertical="center" wrapText="1"/>
    </xf>
    <xf numFmtId="3" fontId="11" fillId="10" borderId="20" xfId="2" applyNumberFormat="1" applyFont="1" applyFill="1" applyBorder="1" applyAlignment="1">
      <alignment horizontal="left" vertical="center" wrapText="1"/>
    </xf>
    <xf numFmtId="0" fontId="17" fillId="7" borderId="8" xfId="2" applyFont="1" applyFill="1" applyBorder="1" applyAlignment="1">
      <alignment horizontal="center" vertical="center"/>
    </xf>
    <xf numFmtId="165" fontId="17" fillId="7" borderId="1" xfId="3" applyNumberFormat="1" applyFont="1" applyFill="1" applyBorder="1" applyAlignment="1">
      <alignment vertical="center"/>
    </xf>
    <xf numFmtId="165" fontId="17" fillId="7" borderId="29" xfId="3" applyNumberFormat="1" applyFont="1" applyFill="1" applyBorder="1" applyAlignment="1">
      <alignment vertical="center"/>
    </xf>
    <xf numFmtId="165" fontId="17" fillId="7" borderId="9" xfId="3" applyNumberFormat="1" applyFont="1" applyFill="1" applyBorder="1" applyAlignment="1">
      <alignment vertical="center"/>
    </xf>
    <xf numFmtId="0" fontId="11" fillId="10" borderId="20" xfId="2" applyFont="1" applyFill="1" applyBorder="1" applyAlignment="1">
      <alignment horizontal="left" vertical="center" wrapText="1"/>
    </xf>
    <xf numFmtId="0" fontId="11" fillId="10" borderId="21" xfId="2" applyFont="1" applyFill="1" applyBorder="1" applyAlignment="1">
      <alignment horizontal="left" vertical="center" wrapText="1"/>
    </xf>
    <xf numFmtId="0" fontId="17" fillId="2" borderId="1" xfId="2" applyFont="1" applyFill="1" applyBorder="1" applyAlignment="1">
      <alignment horizontal="center" vertical="center"/>
    </xf>
    <xf numFmtId="0" fontId="11" fillId="10" borderId="22" xfId="2" applyFont="1" applyFill="1" applyBorder="1" applyAlignment="1">
      <alignment horizontal="left" vertical="center" wrapText="1"/>
    </xf>
    <xf numFmtId="0" fontId="17" fillId="2" borderId="1" xfId="2" applyFont="1" applyFill="1" applyBorder="1" applyAlignment="1">
      <alignment horizontal="center"/>
    </xf>
    <xf numFmtId="0" fontId="11" fillId="10" borderId="7" xfId="2" applyFont="1" applyFill="1" applyBorder="1" applyAlignment="1">
      <alignment horizontal="left" vertical="center" wrapText="1"/>
    </xf>
    <xf numFmtId="0" fontId="11" fillId="10" borderId="10" xfId="2" applyFont="1" applyFill="1" applyBorder="1" applyAlignment="1">
      <alignment horizontal="left" vertical="center" wrapText="1"/>
    </xf>
    <xf numFmtId="0" fontId="17" fillId="7" borderId="11" xfId="2" applyFont="1" applyFill="1" applyBorder="1" applyAlignment="1">
      <alignment horizontal="left" vertical="center"/>
    </xf>
    <xf numFmtId="165" fontId="17" fillId="7" borderId="1" xfId="3" applyNumberFormat="1" applyFont="1" applyFill="1" applyBorder="1"/>
    <xf numFmtId="165" fontId="17" fillId="7" borderId="29" xfId="3" applyNumberFormat="1" applyFont="1" applyFill="1" applyBorder="1"/>
    <xf numFmtId="165" fontId="17" fillId="7" borderId="9" xfId="3" applyNumberFormat="1" applyFont="1" applyFill="1" applyBorder="1"/>
    <xf numFmtId="0" fontId="11" fillId="10" borderId="19" xfId="2" applyFont="1" applyFill="1" applyBorder="1" applyAlignment="1">
      <alignment horizontal="left" vertical="center"/>
    </xf>
    <xf numFmtId="0" fontId="11" fillId="10" borderId="21" xfId="2" applyFont="1" applyFill="1" applyBorder="1" applyAlignment="1">
      <alignment horizontal="left" vertical="center"/>
    </xf>
    <xf numFmtId="165" fontId="18" fillId="2" borderId="1" xfId="3" applyNumberFormat="1" applyFont="1" applyFill="1" applyBorder="1" applyAlignment="1">
      <alignment horizontal="right" vertical="center"/>
    </xf>
    <xf numFmtId="165" fontId="18" fillId="2" borderId="29" xfId="2" applyNumberFormat="1" applyFont="1" applyFill="1" applyBorder="1" applyAlignment="1">
      <alignment horizontal="right" vertical="center"/>
    </xf>
    <xf numFmtId="165" fontId="18" fillId="0" borderId="29" xfId="2" applyNumberFormat="1" applyFont="1" applyBorder="1" applyAlignment="1">
      <alignment horizontal="right" vertical="center"/>
    </xf>
    <xf numFmtId="0" fontId="11" fillId="10" borderId="12" xfId="2" applyFont="1" applyFill="1" applyBorder="1" applyAlignment="1">
      <alignment horizontal="left" vertical="center" wrapText="1"/>
    </xf>
    <xf numFmtId="0" fontId="17" fillId="2" borderId="14" xfId="2" applyFont="1" applyFill="1" applyBorder="1" applyAlignment="1">
      <alignment horizontal="center" vertical="center"/>
    </xf>
    <xf numFmtId="0" fontId="17" fillId="6" borderId="14" xfId="2" quotePrefix="1" applyFont="1" applyFill="1" applyBorder="1" applyAlignment="1">
      <alignment horizontal="center" vertical="center"/>
    </xf>
    <xf numFmtId="1" fontId="18" fillId="2" borderId="14" xfId="2" applyNumberFormat="1" applyFont="1" applyFill="1" applyBorder="1" applyAlignment="1">
      <alignment horizontal="center" vertical="center"/>
    </xf>
    <xf numFmtId="1" fontId="18" fillId="0" borderId="30" xfId="1" applyNumberFormat="1" applyFont="1" applyFill="1" applyBorder="1" applyAlignment="1" applyProtection="1">
      <alignment horizontal="center" vertical="center"/>
      <protection locked="0"/>
    </xf>
    <xf numFmtId="1" fontId="18" fillId="0" borderId="15" xfId="1" applyNumberFormat="1" applyFont="1" applyFill="1" applyBorder="1" applyAlignment="1" applyProtection="1">
      <alignment horizontal="center" vertical="center"/>
      <protection locked="0"/>
    </xf>
    <xf numFmtId="3" fontId="14" fillId="2" borderId="0" xfId="2" applyNumberFormat="1" applyFont="1" applyFill="1"/>
    <xf numFmtId="0" fontId="16" fillId="12" borderId="2" xfId="2" applyFont="1" applyFill="1" applyBorder="1" applyAlignment="1">
      <alignment horizontal="left" vertical="center"/>
    </xf>
    <xf numFmtId="0" fontId="13" fillId="13" borderId="23" xfId="2" applyFont="1" applyFill="1" applyBorder="1"/>
    <xf numFmtId="0" fontId="13" fillId="13" borderId="27" xfId="2" applyFont="1" applyFill="1" applyBorder="1"/>
    <xf numFmtId="0" fontId="13" fillId="13" borderId="4" xfId="2" applyFont="1" applyFill="1" applyBorder="1"/>
    <xf numFmtId="0" fontId="11" fillId="12" borderId="22" xfId="2" applyFont="1" applyFill="1" applyBorder="1" applyAlignment="1">
      <alignment horizontal="left" vertical="center"/>
    </xf>
    <xf numFmtId="0" fontId="13" fillId="13" borderId="1" xfId="2" applyFont="1" applyFill="1" applyBorder="1"/>
    <xf numFmtId="0" fontId="13" fillId="13" borderId="24" xfId="2" applyFont="1" applyFill="1" applyBorder="1"/>
    <xf numFmtId="0" fontId="13" fillId="14" borderId="9" xfId="2" applyFont="1" applyFill="1" applyBorder="1" applyAlignment="1">
      <alignment horizontal="center" vertical="center"/>
    </xf>
    <xf numFmtId="0" fontId="11" fillId="15" borderId="19" xfId="2" applyFont="1" applyFill="1" applyBorder="1" applyAlignment="1">
      <alignment horizontal="left" vertical="center" wrapText="1"/>
    </xf>
    <xf numFmtId="3" fontId="11" fillId="15" borderId="20" xfId="2" applyNumberFormat="1" applyFont="1" applyFill="1" applyBorder="1" applyAlignment="1">
      <alignment horizontal="left" vertical="center" wrapText="1"/>
    </xf>
    <xf numFmtId="3" fontId="18" fillId="2" borderId="29" xfId="2" applyNumberFormat="1" applyFont="1" applyFill="1" applyBorder="1" applyAlignment="1">
      <alignment vertical="center"/>
    </xf>
    <xf numFmtId="3" fontId="18" fillId="2" borderId="9" xfId="2" applyNumberFormat="1" applyFont="1" applyFill="1" applyBorder="1" applyAlignment="1">
      <alignment vertical="center"/>
    </xf>
    <xf numFmtId="0" fontId="13" fillId="7" borderId="11" xfId="2" applyFont="1" applyFill="1" applyBorder="1" applyAlignment="1">
      <alignment horizontal="left" vertical="center"/>
    </xf>
    <xf numFmtId="165" fontId="13" fillId="7" borderId="1" xfId="3" applyNumberFormat="1" applyFont="1" applyFill="1" applyBorder="1"/>
    <xf numFmtId="165" fontId="13" fillId="7" borderId="29" xfId="3" applyNumberFormat="1" applyFont="1" applyFill="1" applyBorder="1"/>
    <xf numFmtId="165" fontId="13" fillId="7" borderId="9" xfId="3" applyNumberFormat="1" applyFont="1" applyFill="1" applyBorder="1"/>
    <xf numFmtId="0" fontId="11" fillId="15" borderId="20" xfId="2" applyFont="1" applyFill="1" applyBorder="1" applyAlignment="1">
      <alignment horizontal="left" vertical="center" wrapText="1"/>
    </xf>
    <xf numFmtId="0" fontId="18" fillId="2" borderId="1" xfId="2" applyFont="1" applyFill="1" applyBorder="1" applyAlignment="1">
      <alignment horizontal="right"/>
    </xf>
    <xf numFmtId="0" fontId="18" fillId="2" borderId="29" xfId="2" applyFont="1" applyFill="1" applyBorder="1" applyAlignment="1">
      <alignment horizontal="right"/>
    </xf>
    <xf numFmtId="0" fontId="11" fillId="15" borderId="10" xfId="2" applyFont="1" applyFill="1" applyBorder="1" applyAlignment="1">
      <alignment horizontal="left" vertical="center" wrapText="1"/>
    </xf>
    <xf numFmtId="0" fontId="18" fillId="6" borderId="1" xfId="2" applyFont="1" applyFill="1" applyBorder="1" applyAlignment="1">
      <alignment horizontal="right"/>
    </xf>
    <xf numFmtId="168" fontId="18" fillId="2" borderId="29" xfId="2" applyNumberFormat="1" applyFont="1" applyFill="1" applyBorder="1" applyAlignment="1">
      <alignment horizontal="right"/>
    </xf>
    <xf numFmtId="0" fontId="11" fillId="15" borderId="21" xfId="2" applyFont="1" applyFill="1" applyBorder="1" applyAlignment="1">
      <alignment horizontal="left" vertical="center" wrapText="1"/>
    </xf>
    <xf numFmtId="168" fontId="18" fillId="2" borderId="1" xfId="2" applyNumberFormat="1" applyFont="1" applyFill="1" applyBorder="1" applyAlignment="1">
      <alignment horizontal="right"/>
    </xf>
    <xf numFmtId="2" fontId="18" fillId="2" borderId="1" xfId="2" applyNumberFormat="1" applyFont="1" applyFill="1" applyBorder="1" applyAlignment="1">
      <alignment horizontal="right"/>
    </xf>
    <xf numFmtId="2" fontId="18" fillId="2" borderId="29" xfId="2" applyNumberFormat="1" applyFont="1" applyFill="1" applyBorder="1" applyAlignment="1">
      <alignment horizontal="right"/>
    </xf>
    <xf numFmtId="167" fontId="18" fillId="2" borderId="29" xfId="2" applyNumberFormat="1" applyFont="1" applyFill="1" applyBorder="1" applyAlignment="1">
      <alignment horizontal="right"/>
    </xf>
    <xf numFmtId="0" fontId="18" fillId="6" borderId="29" xfId="2" applyFont="1" applyFill="1" applyBorder="1" applyAlignment="1">
      <alignment horizontal="right"/>
    </xf>
    <xf numFmtId="0" fontId="17" fillId="2" borderId="26" xfId="2" applyFont="1" applyFill="1" applyBorder="1" applyAlignment="1">
      <alignment horizontal="center"/>
    </xf>
    <xf numFmtId="0" fontId="18" fillId="6" borderId="26" xfId="2" applyFont="1" applyFill="1" applyBorder="1" applyAlignment="1">
      <alignment horizontal="right"/>
    </xf>
    <xf numFmtId="0" fontId="18" fillId="6" borderId="31" xfId="2" applyFont="1" applyFill="1" applyBorder="1" applyAlignment="1">
      <alignment horizontal="right"/>
    </xf>
    <xf numFmtId="0" fontId="11" fillId="15" borderId="12" xfId="2" applyFont="1" applyFill="1" applyBorder="1" applyAlignment="1">
      <alignment horizontal="left" vertical="center" wrapText="1"/>
    </xf>
    <xf numFmtId="0" fontId="12" fillId="2" borderId="0" xfId="2" applyFont="1" applyFill="1"/>
    <xf numFmtId="0" fontId="11" fillId="15" borderId="32" xfId="2" applyFont="1" applyFill="1" applyBorder="1" applyAlignment="1">
      <alignment horizontal="left" vertical="center" wrapText="1"/>
    </xf>
    <xf numFmtId="0" fontId="11" fillId="15" borderId="34" xfId="2" applyFont="1" applyFill="1" applyBorder="1" applyAlignment="1">
      <alignment horizontal="left" vertical="center" wrapText="1"/>
    </xf>
    <xf numFmtId="0" fontId="17" fillId="2" borderId="35" xfId="2" applyFont="1" applyFill="1" applyBorder="1" applyAlignment="1">
      <alignment horizontal="center"/>
    </xf>
    <xf numFmtId="0" fontId="18" fillId="6" borderId="35" xfId="2" applyFont="1" applyFill="1" applyBorder="1" applyAlignment="1">
      <alignment horizontal="right"/>
    </xf>
    <xf numFmtId="0" fontId="12" fillId="0" borderId="0" xfId="2" applyFont="1"/>
    <xf numFmtId="0" fontId="18" fillId="6" borderId="9" xfId="2" applyFont="1" applyFill="1" applyBorder="1" applyAlignment="1">
      <alignment horizontal="right"/>
    </xf>
    <xf numFmtId="0" fontId="21" fillId="2" borderId="0" xfId="5" applyFont="1" applyFill="1"/>
    <xf numFmtId="0" fontId="26" fillId="2" borderId="0" xfId="6" applyFont="1" applyFill="1" applyAlignment="1">
      <alignment vertical="center"/>
    </xf>
    <xf numFmtId="0" fontId="26" fillId="2" borderId="0" xfId="6" applyFont="1" applyFill="1" applyAlignment="1">
      <alignment horizontal="left" vertical="center"/>
    </xf>
    <xf numFmtId="0" fontId="21" fillId="7" borderId="1" xfId="6" applyFont="1" applyFill="1" applyBorder="1"/>
    <xf numFmtId="0" fontId="27" fillId="2" borderId="0" xfId="6" applyFont="1" applyFill="1"/>
    <xf numFmtId="0" fontId="21" fillId="2" borderId="0" xfId="6" applyFont="1" applyFill="1"/>
    <xf numFmtId="0" fontId="21" fillId="16" borderId="1" xfId="7" applyFont="1" applyFill="1" applyBorder="1" applyAlignment="1">
      <alignment wrapText="1"/>
    </xf>
    <xf numFmtId="0" fontId="21" fillId="6" borderId="1" xfId="6" applyFont="1" applyFill="1" applyBorder="1"/>
    <xf numFmtId="0" fontId="7" fillId="2" borderId="0" xfId="6" applyFill="1"/>
    <xf numFmtId="0" fontId="21" fillId="18" borderId="1" xfId="7" applyFont="1" applyFill="1" applyBorder="1" applyAlignment="1">
      <alignment wrapText="1"/>
    </xf>
    <xf numFmtId="0" fontId="21" fillId="17" borderId="1" xfId="7" applyFont="1" applyFill="1" applyBorder="1" applyAlignment="1">
      <alignment wrapText="1"/>
    </xf>
    <xf numFmtId="0" fontId="28" fillId="2" borderId="0" xfId="6" applyFont="1" applyFill="1"/>
    <xf numFmtId="0" fontId="21" fillId="19" borderId="1" xfId="6" applyFont="1" applyFill="1" applyBorder="1"/>
    <xf numFmtId="0" fontId="30" fillId="0" borderId="0" xfId="8" applyFont="1"/>
    <xf numFmtId="0" fontId="30" fillId="2" borderId="0" xfId="8" applyFont="1" applyFill="1"/>
    <xf numFmtId="0" fontId="21" fillId="2" borderId="0" xfId="7" applyFont="1" applyFill="1"/>
    <xf numFmtId="0" fontId="15" fillId="2" borderId="0" xfId="7" applyFont="1" applyFill="1"/>
    <xf numFmtId="0" fontId="5" fillId="2" borderId="0" xfId="7" applyFill="1"/>
    <xf numFmtId="0" fontId="17" fillId="16" borderId="1" xfId="7" applyFont="1" applyFill="1" applyBorder="1" applyAlignment="1">
      <alignment horizontal="center" vertical="center" wrapText="1"/>
    </xf>
    <xf numFmtId="0" fontId="17" fillId="17" borderId="1" xfId="7" applyFont="1" applyFill="1" applyBorder="1" applyAlignment="1">
      <alignment horizontal="center" vertical="center" wrapText="1"/>
    </xf>
    <xf numFmtId="0" fontId="17" fillId="18" borderId="1" xfId="7" applyFont="1" applyFill="1" applyBorder="1" applyAlignment="1">
      <alignment horizontal="center" vertical="center" wrapText="1"/>
    </xf>
    <xf numFmtId="0" fontId="17" fillId="16" borderId="8" xfId="7" applyFont="1" applyFill="1" applyBorder="1" applyAlignment="1">
      <alignment horizontal="center" vertical="center" wrapText="1"/>
    </xf>
    <xf numFmtId="0" fontId="17" fillId="17" borderId="8" xfId="7" applyFont="1" applyFill="1" applyBorder="1" applyAlignment="1">
      <alignment horizontal="center" vertical="center" wrapText="1"/>
    </xf>
    <xf numFmtId="0" fontId="17" fillId="18" borderId="8" xfId="7" applyFont="1" applyFill="1" applyBorder="1" applyAlignment="1">
      <alignment horizontal="center" vertical="center" wrapText="1"/>
    </xf>
    <xf numFmtId="0" fontId="17" fillId="19" borderId="8" xfId="7" applyFont="1" applyFill="1" applyBorder="1" applyAlignment="1">
      <alignment horizontal="center" vertical="center" wrapText="1"/>
    </xf>
    <xf numFmtId="0" fontId="17" fillId="0" borderId="1" xfId="7" quotePrefix="1" applyFont="1" applyBorder="1" applyAlignment="1">
      <alignment horizontal="center" vertical="center"/>
    </xf>
    <xf numFmtId="0" fontId="17" fillId="16" borderId="13" xfId="7" applyFont="1" applyFill="1" applyBorder="1" applyAlignment="1">
      <alignment horizontal="center" vertical="center" wrapText="1"/>
    </xf>
    <xf numFmtId="0" fontId="17" fillId="17" borderId="13" xfId="7" applyFont="1" applyFill="1" applyBorder="1" applyAlignment="1">
      <alignment horizontal="center" vertical="center" wrapText="1"/>
    </xf>
    <xf numFmtId="0" fontId="17" fillId="17" borderId="37" xfId="7" applyFont="1" applyFill="1" applyBorder="1" applyAlignment="1">
      <alignment horizontal="center" vertical="center" wrapText="1"/>
    </xf>
    <xf numFmtId="0" fontId="17" fillId="17" borderId="38" xfId="7" applyFont="1" applyFill="1" applyBorder="1" applyAlignment="1">
      <alignment horizontal="center" vertical="center" wrapText="1"/>
    </xf>
    <xf numFmtId="3" fontId="18" fillId="0" borderId="29" xfId="2" applyNumberFormat="1" applyFont="1" applyBorder="1"/>
    <xf numFmtId="0" fontId="5" fillId="0" borderId="0" xfId="7"/>
    <xf numFmtId="0" fontId="13" fillId="14" borderId="18" xfId="2" applyFont="1" applyFill="1" applyBorder="1" applyAlignment="1">
      <alignment horizontal="center" vertical="center"/>
    </xf>
    <xf numFmtId="0" fontId="33" fillId="0" borderId="0" xfId="2" applyFont="1" applyAlignment="1">
      <alignment horizontal="left"/>
    </xf>
    <xf numFmtId="0" fontId="17" fillId="7" borderId="1" xfId="2" applyFont="1" applyFill="1" applyBorder="1" applyAlignment="1">
      <alignment horizontal="center"/>
    </xf>
    <xf numFmtId="0" fontId="17" fillId="7" borderId="5" xfId="2" applyFont="1" applyFill="1" applyBorder="1" applyAlignment="1">
      <alignment horizontal="left" vertical="center" wrapText="1"/>
    </xf>
    <xf numFmtId="0" fontId="4" fillId="2" borderId="0" xfId="2" applyFont="1" applyFill="1"/>
    <xf numFmtId="0" fontId="34" fillId="2" borderId="0" xfId="2" applyFont="1" applyFill="1"/>
    <xf numFmtId="169" fontId="4" fillId="2" borderId="1" xfId="9" applyNumberFormat="1" applyFont="1" applyFill="1" applyBorder="1"/>
    <xf numFmtId="3" fontId="4" fillId="2" borderId="0" xfId="2" applyNumberFormat="1" applyFont="1" applyFill="1"/>
    <xf numFmtId="169" fontId="4" fillId="2" borderId="29" xfId="9" applyNumberFormat="1" applyFont="1" applyFill="1" applyBorder="1"/>
    <xf numFmtId="169" fontId="4" fillId="0" borderId="29" xfId="9" applyNumberFormat="1" applyFont="1" applyFill="1" applyBorder="1"/>
    <xf numFmtId="169" fontId="4" fillId="0" borderId="9" xfId="9" applyNumberFormat="1" applyFont="1" applyFill="1" applyBorder="1"/>
    <xf numFmtId="169" fontId="4" fillId="2" borderId="0" xfId="9" applyNumberFormat="1" applyFont="1" applyFill="1" applyBorder="1"/>
    <xf numFmtId="169" fontId="4" fillId="6" borderId="1" xfId="9" applyNumberFormat="1" applyFont="1" applyFill="1" applyBorder="1"/>
    <xf numFmtId="2" fontId="4" fillId="7" borderId="1" xfId="2" applyNumberFormat="1" applyFont="1" applyFill="1" applyBorder="1"/>
    <xf numFmtId="2" fontId="4" fillId="7" borderId="29" xfId="2" applyNumberFormat="1" applyFont="1" applyFill="1" applyBorder="1"/>
    <xf numFmtId="2" fontId="4" fillId="2" borderId="0" xfId="2" applyNumberFormat="1" applyFont="1" applyFill="1"/>
    <xf numFmtId="0" fontId="4" fillId="2" borderId="1" xfId="2" applyFont="1" applyFill="1" applyBorder="1"/>
    <xf numFmtId="10" fontId="4" fillId="2" borderId="0" xfId="3" applyNumberFormat="1" applyFont="1" applyFill="1" applyBorder="1"/>
    <xf numFmtId="0" fontId="4" fillId="0" borderId="0" xfId="2" applyFont="1"/>
    <xf numFmtId="3" fontId="4" fillId="2" borderId="1" xfId="2" applyNumberFormat="1" applyFont="1" applyFill="1" applyBorder="1"/>
    <xf numFmtId="3" fontId="4" fillId="2" borderId="29" xfId="2" applyNumberFormat="1" applyFont="1" applyFill="1" applyBorder="1"/>
    <xf numFmtId="9" fontId="4" fillId="2" borderId="0" xfId="1" applyFont="1" applyFill="1"/>
    <xf numFmtId="0" fontId="4" fillId="2" borderId="16" xfId="2" applyFont="1" applyFill="1" applyBorder="1"/>
    <xf numFmtId="165" fontId="4" fillId="2" borderId="0" xfId="1" applyNumberFormat="1" applyFont="1" applyFill="1"/>
    <xf numFmtId="3" fontId="4" fillId="2" borderId="9" xfId="2" applyNumberFormat="1" applyFont="1" applyFill="1" applyBorder="1"/>
    <xf numFmtId="165" fontId="4" fillId="2" borderId="0" xfId="2" applyNumberFormat="1" applyFont="1" applyFill="1"/>
    <xf numFmtId="165" fontId="4" fillId="2" borderId="0" xfId="3" applyNumberFormat="1" applyFont="1" applyFill="1"/>
    <xf numFmtId="3" fontId="4" fillId="0" borderId="29" xfId="2" applyNumberFormat="1" applyFont="1" applyBorder="1"/>
    <xf numFmtId="3" fontId="4" fillId="0" borderId="9" xfId="2" applyNumberFormat="1" applyFont="1" applyBorder="1"/>
    <xf numFmtId="9" fontId="4" fillId="2" borderId="0" xfId="3" applyFont="1" applyFill="1"/>
    <xf numFmtId="169" fontId="4" fillId="6" borderId="29" xfId="9" applyNumberFormat="1" applyFont="1" applyFill="1" applyBorder="1"/>
    <xf numFmtId="169" fontId="4" fillId="6" borderId="9" xfId="9" applyNumberFormat="1" applyFont="1" applyFill="1" applyBorder="1"/>
    <xf numFmtId="169" fontId="4" fillId="0" borderId="18" xfId="9" applyNumberFormat="1" applyFont="1" applyFill="1" applyBorder="1"/>
    <xf numFmtId="169" fontId="4" fillId="6" borderId="18" xfId="9" applyNumberFormat="1" applyFont="1" applyFill="1" applyBorder="1"/>
    <xf numFmtId="3" fontId="4" fillId="6" borderId="1" xfId="3" applyNumberFormat="1" applyFont="1" applyFill="1" applyBorder="1"/>
    <xf numFmtId="3" fontId="4" fillId="2" borderId="1" xfId="3" applyNumberFormat="1" applyFont="1" applyFill="1" applyBorder="1"/>
    <xf numFmtId="3" fontId="4" fillId="0" borderId="18" xfId="3" applyNumberFormat="1" applyFont="1" applyFill="1" applyBorder="1"/>
    <xf numFmtId="3" fontId="4" fillId="0" borderId="29" xfId="3" applyNumberFormat="1" applyFont="1" applyFill="1" applyBorder="1"/>
    <xf numFmtId="166" fontId="4" fillId="2" borderId="1" xfId="3" applyNumberFormat="1" applyFont="1" applyFill="1" applyBorder="1" applyAlignment="1"/>
    <xf numFmtId="166" fontId="4" fillId="0" borderId="18" xfId="3" applyNumberFormat="1" applyFont="1" applyFill="1" applyBorder="1" applyAlignment="1"/>
    <xf numFmtId="166" fontId="4" fillId="0" borderId="29" xfId="3" applyNumberFormat="1" applyFont="1" applyFill="1" applyBorder="1" applyAlignment="1"/>
    <xf numFmtId="4" fontId="4" fillId="7" borderId="1" xfId="3" applyNumberFormat="1" applyFont="1" applyFill="1" applyBorder="1"/>
    <xf numFmtId="4" fontId="4" fillId="7" borderId="29" xfId="3" applyNumberFormat="1" applyFont="1" applyFill="1" applyBorder="1"/>
    <xf numFmtId="4" fontId="4" fillId="7" borderId="9" xfId="3" applyNumberFormat="1" applyFont="1" applyFill="1" applyBorder="1"/>
    <xf numFmtId="169" fontId="4" fillId="2" borderId="9" xfId="9" applyNumberFormat="1" applyFont="1" applyFill="1" applyBorder="1"/>
    <xf numFmtId="165" fontId="4" fillId="7" borderId="1" xfId="3" applyNumberFormat="1" applyFont="1" applyFill="1" applyBorder="1"/>
    <xf numFmtId="165" fontId="4" fillId="7" borderId="29" xfId="3" applyNumberFormat="1" applyFont="1" applyFill="1" applyBorder="1"/>
    <xf numFmtId="165" fontId="4" fillId="7" borderId="9" xfId="3" applyNumberFormat="1" applyFont="1" applyFill="1" applyBorder="1"/>
    <xf numFmtId="9" fontId="4" fillId="2" borderId="1" xfId="3" applyFont="1" applyFill="1" applyBorder="1"/>
    <xf numFmtId="9" fontId="4" fillId="2" borderId="29" xfId="3" applyFont="1" applyFill="1" applyBorder="1"/>
    <xf numFmtId="9" fontId="4" fillId="2" borderId="9" xfId="3" applyFont="1" applyFill="1" applyBorder="1"/>
    <xf numFmtId="0" fontId="4" fillId="2" borderId="0" xfId="2" applyFont="1" applyFill="1" applyAlignment="1">
      <alignment wrapText="1"/>
    </xf>
    <xf numFmtId="3" fontId="4" fillId="2" borderId="1" xfId="2" applyNumberFormat="1" applyFont="1" applyFill="1" applyBorder="1" applyAlignment="1">
      <alignment vertical="center"/>
    </xf>
    <xf numFmtId="3" fontId="4" fillId="2" borderId="29" xfId="2" applyNumberFormat="1" applyFont="1" applyFill="1" applyBorder="1" applyAlignment="1">
      <alignment vertical="center"/>
    </xf>
    <xf numFmtId="167" fontId="4" fillId="2" borderId="1" xfId="2" applyNumberFormat="1" applyFont="1" applyFill="1" applyBorder="1"/>
    <xf numFmtId="167" fontId="4" fillId="2" borderId="29" xfId="2" applyNumberFormat="1" applyFont="1" applyFill="1" applyBorder="1"/>
    <xf numFmtId="1" fontId="4" fillId="2" borderId="0" xfId="2" applyNumberFormat="1" applyFont="1" applyFill="1"/>
    <xf numFmtId="0" fontId="11" fillId="5" borderId="12" xfId="2" applyFont="1" applyFill="1" applyBorder="1" applyAlignment="1">
      <alignment horizontal="left" vertical="center"/>
    </xf>
    <xf numFmtId="0" fontId="17" fillId="2" borderId="13" xfId="2" applyFont="1" applyFill="1" applyBorder="1" applyAlignment="1">
      <alignment horizontal="center" vertical="center"/>
    </xf>
    <xf numFmtId="0" fontId="17" fillId="19" borderId="14" xfId="7" applyFont="1" applyFill="1" applyBorder="1" applyAlignment="1">
      <alignment horizontal="center" vertical="center" wrapText="1"/>
    </xf>
    <xf numFmtId="169" fontId="4" fillId="2" borderId="14" xfId="9" applyNumberFormat="1" applyFont="1" applyFill="1" applyBorder="1"/>
    <xf numFmtId="169" fontId="18" fillId="2" borderId="30" xfId="9" applyNumberFormat="1" applyFont="1" applyFill="1" applyBorder="1"/>
    <xf numFmtId="169" fontId="18" fillId="2" borderId="15" xfId="9" applyNumberFormat="1" applyFont="1" applyFill="1" applyBorder="1"/>
    <xf numFmtId="0" fontId="11" fillId="5" borderId="41" xfId="2" applyFont="1" applyFill="1" applyBorder="1" applyAlignment="1">
      <alignment horizontal="left" vertical="center" wrapText="1"/>
    </xf>
    <xf numFmtId="0" fontId="17" fillId="2" borderId="42" xfId="2" applyFont="1" applyFill="1" applyBorder="1" applyAlignment="1">
      <alignment horizontal="center" vertical="center"/>
    </xf>
    <xf numFmtId="0" fontId="17" fillId="17" borderId="3" xfId="7" applyFont="1" applyFill="1" applyBorder="1" applyAlignment="1">
      <alignment horizontal="center" vertical="center" wrapText="1"/>
    </xf>
    <xf numFmtId="3" fontId="4" fillId="6" borderId="3" xfId="2" applyNumberFormat="1" applyFont="1" applyFill="1" applyBorder="1"/>
    <xf numFmtId="3" fontId="4" fillId="2" borderId="27" xfId="2" applyNumberFormat="1" applyFont="1" applyFill="1" applyBorder="1"/>
    <xf numFmtId="3" fontId="18" fillId="0" borderId="27" xfId="2" applyNumberFormat="1" applyFont="1" applyBorder="1"/>
    <xf numFmtId="0" fontId="17" fillId="7" borderId="12" xfId="2" applyFont="1" applyFill="1" applyBorder="1" applyAlignment="1">
      <alignment horizontal="left" vertical="center"/>
    </xf>
    <xf numFmtId="0" fontId="17" fillId="7" borderId="13" xfId="2" applyFont="1" applyFill="1" applyBorder="1" applyAlignment="1">
      <alignment horizontal="center" vertical="center"/>
    </xf>
    <xf numFmtId="0" fontId="17" fillId="18" borderId="14" xfId="7" applyFont="1" applyFill="1" applyBorder="1" applyAlignment="1">
      <alignment horizontal="center" vertical="center" wrapText="1"/>
    </xf>
    <xf numFmtId="10" fontId="4" fillId="7" borderId="14" xfId="3" applyNumberFormat="1" applyFont="1" applyFill="1" applyBorder="1"/>
    <xf numFmtId="10" fontId="4" fillId="7" borderId="30" xfId="3" applyNumberFormat="1" applyFont="1" applyFill="1" applyBorder="1"/>
    <xf numFmtId="10" fontId="4" fillId="7" borderId="15" xfId="3" applyNumberFormat="1" applyFont="1" applyFill="1" applyBorder="1"/>
    <xf numFmtId="3" fontId="18" fillId="0" borderId="27" xfId="2" applyNumberFormat="1" applyFont="1" applyFill="1" applyBorder="1"/>
    <xf numFmtId="3" fontId="18" fillId="0" borderId="29" xfId="2" applyNumberFormat="1" applyFont="1" applyFill="1" applyBorder="1"/>
    <xf numFmtId="3" fontId="18" fillId="0" borderId="4" xfId="2" applyNumberFormat="1" applyFont="1" applyFill="1" applyBorder="1"/>
    <xf numFmtId="3" fontId="18" fillId="0" borderId="9" xfId="2" applyNumberFormat="1" applyFont="1" applyFill="1" applyBorder="1"/>
    <xf numFmtId="0" fontId="3" fillId="2" borderId="0" xfId="2" applyFont="1" applyFill="1"/>
    <xf numFmtId="3" fontId="4" fillId="0" borderId="9" xfId="3" applyNumberFormat="1" applyFont="1" applyFill="1" applyBorder="1" applyAlignment="1">
      <alignment horizontal="right"/>
    </xf>
    <xf numFmtId="170" fontId="4" fillId="0" borderId="29" xfId="3" applyNumberFormat="1" applyFont="1" applyFill="1" applyBorder="1" applyAlignment="1"/>
    <xf numFmtId="166" fontId="4" fillId="0" borderId="9" xfId="3" applyNumberFormat="1" applyFont="1" applyFill="1" applyBorder="1" applyAlignment="1"/>
    <xf numFmtId="9" fontId="4" fillId="2" borderId="9" xfId="3" applyFont="1" applyFill="1" applyBorder="1" applyAlignment="1">
      <alignment vertical="center"/>
    </xf>
    <xf numFmtId="167" fontId="4" fillId="0" borderId="29" xfId="2" applyNumberFormat="1" applyFont="1" applyFill="1" applyBorder="1"/>
    <xf numFmtId="167" fontId="4" fillId="0" borderId="9" xfId="2" applyNumberFormat="1" applyFont="1" applyFill="1" applyBorder="1"/>
    <xf numFmtId="167" fontId="18" fillId="0" borderId="29" xfId="2" applyNumberFormat="1" applyFont="1" applyFill="1" applyBorder="1" applyAlignment="1">
      <alignment horizontal="right"/>
    </xf>
    <xf numFmtId="3" fontId="18" fillId="0" borderId="9" xfId="2" applyNumberFormat="1" applyFont="1" applyFill="1" applyBorder="1" applyAlignment="1">
      <alignment vertical="center"/>
    </xf>
    <xf numFmtId="168" fontId="18" fillId="0" borderId="9" xfId="2" applyNumberFormat="1" applyFont="1" applyFill="1" applyBorder="1" applyAlignment="1">
      <alignment horizontal="right"/>
    </xf>
    <xf numFmtId="2" fontId="18" fillId="0" borderId="9" xfId="2" applyNumberFormat="1" applyFont="1" applyFill="1" applyBorder="1" applyAlignment="1">
      <alignment horizontal="right"/>
    </xf>
    <xf numFmtId="167" fontId="18" fillId="0" borderId="9" xfId="2" applyNumberFormat="1" applyFont="1" applyFill="1" applyBorder="1" applyAlignment="1">
      <alignment horizontal="right"/>
    </xf>
    <xf numFmtId="0" fontId="18" fillId="0" borderId="29" xfId="2" applyFont="1" applyFill="1" applyBorder="1" applyAlignment="1">
      <alignment horizontal="center"/>
    </xf>
    <xf numFmtId="0" fontId="18" fillId="0" borderId="9" xfId="2" applyFont="1" applyFill="1" applyBorder="1" applyAlignment="1">
      <alignment horizontal="center"/>
    </xf>
    <xf numFmtId="0" fontId="18" fillId="0" borderId="29" xfId="2" applyFont="1" applyFill="1" applyBorder="1" applyAlignment="1">
      <alignment horizontal="center" vertical="center"/>
    </xf>
    <xf numFmtId="0" fontId="18" fillId="0" borderId="9" xfId="2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right"/>
    </xf>
    <xf numFmtId="0" fontId="18" fillId="0" borderId="1" xfId="2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center"/>
    </xf>
    <xf numFmtId="0" fontId="2" fillId="2" borderId="0" xfId="2" applyFont="1" applyFill="1"/>
    <xf numFmtId="0" fontId="13" fillId="4" borderId="4" xfId="2" applyFont="1" applyFill="1" applyBorder="1"/>
    <xf numFmtId="164" fontId="18" fillId="7" borderId="9" xfId="2" applyNumberFormat="1" applyFont="1" applyFill="1" applyBorder="1"/>
    <xf numFmtId="0" fontId="1" fillId="2" borderId="0" xfId="2" applyFont="1" applyFill="1"/>
    <xf numFmtId="0" fontId="13" fillId="4" borderId="6" xfId="2" applyFont="1" applyFill="1" applyBorder="1" applyAlignment="1">
      <alignment horizontal="right"/>
    </xf>
    <xf numFmtId="0" fontId="13" fillId="13" borderId="1" xfId="2" applyFont="1" applyFill="1" applyBorder="1" applyAlignment="1">
      <alignment horizontal="right"/>
    </xf>
    <xf numFmtId="0" fontId="13" fillId="13" borderId="44" xfId="2" applyFont="1" applyFill="1" applyBorder="1" applyAlignment="1">
      <alignment horizontal="right"/>
    </xf>
    <xf numFmtId="169" fontId="4" fillId="2" borderId="0" xfId="2" applyNumberFormat="1" applyFont="1" applyFill="1"/>
    <xf numFmtId="0" fontId="22" fillId="0" borderId="33" xfId="5" applyFont="1" applyBorder="1" applyAlignment="1">
      <alignment horizontal="center" vertical="center" wrapText="1"/>
    </xf>
    <xf numFmtId="0" fontId="22" fillId="0" borderId="0" xfId="5" applyFont="1" applyAlignment="1">
      <alignment horizontal="center" vertical="center" wrapText="1"/>
    </xf>
    <xf numFmtId="0" fontId="23" fillId="2" borderId="0" xfId="5" applyFont="1" applyFill="1" applyAlignment="1">
      <alignment horizontal="center" vertical="center" wrapText="1"/>
    </xf>
    <xf numFmtId="0" fontId="23" fillId="2" borderId="0" xfId="5" applyFont="1" applyFill="1" applyAlignment="1">
      <alignment horizontal="center" vertical="center"/>
    </xf>
    <xf numFmtId="0" fontId="25" fillId="2" borderId="0" xfId="5" applyFont="1" applyFill="1" applyAlignment="1">
      <alignment horizontal="center" vertical="center"/>
    </xf>
    <xf numFmtId="0" fontId="17" fillId="2" borderId="23" xfId="2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43" xfId="2" applyFont="1" applyFill="1" applyBorder="1" applyAlignment="1">
      <alignment horizontal="center" vertical="center"/>
    </xf>
    <xf numFmtId="0" fontId="17" fillId="11" borderId="17" xfId="2" applyFont="1" applyFill="1" applyBorder="1" applyAlignment="1">
      <alignment horizontal="center" vertical="center" wrapText="1"/>
    </xf>
    <xf numFmtId="0" fontId="17" fillId="11" borderId="18" xfId="2" applyFont="1" applyFill="1" applyBorder="1" applyAlignment="1">
      <alignment horizontal="center" vertical="center" wrapText="1"/>
    </xf>
    <xf numFmtId="0" fontId="17" fillId="11" borderId="36" xfId="2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/>
    </xf>
    <xf numFmtId="0" fontId="17" fillId="2" borderId="6" xfId="7" applyFont="1" applyFill="1" applyBorder="1" applyAlignment="1">
      <alignment horizontal="center" vertical="center"/>
    </xf>
    <xf numFmtId="0" fontId="17" fillId="14" borderId="25" xfId="2" applyFont="1" applyFill="1" applyBorder="1" applyAlignment="1">
      <alignment horizontal="center" vertical="center" wrapText="1"/>
    </xf>
    <xf numFmtId="0" fontId="17" fillId="14" borderId="0" xfId="2" applyFont="1" applyFill="1" applyAlignment="1">
      <alignment horizontal="center" vertical="center" wrapText="1"/>
    </xf>
    <xf numFmtId="0" fontId="17" fillId="14" borderId="39" xfId="2" applyFont="1" applyFill="1" applyBorder="1" applyAlignment="1">
      <alignment horizontal="center" vertical="center" wrapText="1"/>
    </xf>
    <xf numFmtId="0" fontId="17" fillId="14" borderId="17" xfId="2" applyFont="1" applyFill="1" applyBorder="1" applyAlignment="1">
      <alignment horizontal="center" vertical="center" wrapText="1"/>
    </xf>
    <xf numFmtId="0" fontId="17" fillId="14" borderId="18" xfId="2" applyFont="1" applyFill="1" applyBorder="1" applyAlignment="1">
      <alignment horizontal="center" vertical="center" wrapText="1"/>
    </xf>
    <xf numFmtId="0" fontId="17" fillId="14" borderId="36" xfId="2" applyFont="1" applyFill="1" applyBorder="1" applyAlignment="1">
      <alignment horizontal="center" vertical="center" wrapText="1"/>
    </xf>
    <xf numFmtId="0" fontId="17" fillId="14" borderId="22" xfId="2" applyFont="1" applyFill="1" applyBorder="1" applyAlignment="1">
      <alignment horizontal="center" vertical="center" wrapText="1"/>
    </xf>
    <xf numFmtId="0" fontId="17" fillId="14" borderId="24" xfId="2" applyFont="1" applyFill="1" applyBorder="1" applyAlignment="1">
      <alignment horizontal="center" vertical="center" wrapText="1"/>
    </xf>
    <xf numFmtId="0" fontId="17" fillId="14" borderId="40" xfId="2" applyFont="1" applyFill="1" applyBorder="1" applyAlignment="1">
      <alignment horizontal="center" vertical="center" wrapText="1"/>
    </xf>
    <xf numFmtId="0" fontId="13" fillId="14" borderId="17" xfId="2" applyFont="1" applyFill="1" applyBorder="1" applyAlignment="1">
      <alignment horizontal="center" vertical="center"/>
    </xf>
    <xf numFmtId="0" fontId="13" fillId="14" borderId="18" xfId="2" applyFont="1" applyFill="1" applyBorder="1" applyAlignment="1">
      <alignment horizontal="center" vertical="center"/>
    </xf>
    <xf numFmtId="0" fontId="13" fillId="14" borderId="36" xfId="2" applyFont="1" applyFill="1" applyBorder="1" applyAlignment="1">
      <alignment horizontal="center" vertical="center"/>
    </xf>
  </cellXfs>
  <cellStyles count="10">
    <cellStyle name="Lien hypertexte" xfId="8" builtinId="8"/>
    <cellStyle name="Milliers" xfId="9" builtinId="3"/>
    <cellStyle name="Milliers 2" xfId="4" xr:uid="{00000000-0005-0000-0000-000002000000}"/>
    <cellStyle name="Normal" xfId="0" builtinId="0"/>
    <cellStyle name="Normal 2" xfId="2" xr:uid="{00000000-0005-0000-0000-000004000000}"/>
    <cellStyle name="Normal 2 5" xfId="7" xr:uid="{00000000-0005-0000-0000-000005000000}"/>
    <cellStyle name="Normal 3" xfId="5" xr:uid="{00000000-0005-0000-0000-000006000000}"/>
    <cellStyle name="Normal 4" xfId="6" xr:uid="{00000000-0005-0000-0000-000007000000}"/>
    <cellStyle name="Pourcentage" xfId="1" builtinId="5"/>
    <cellStyle name="Pourcentage 2" xfId="3" xr:uid="{00000000-0005-0000-0000-000009000000}"/>
  </cellStyles>
  <dxfs count="0"/>
  <tableStyles count="0" defaultTableStyle="TableStyleMedium2" defaultPivotStyle="PivotStyleLight16"/>
  <colors>
    <mruColors>
      <color rgb="FFFF99FF"/>
      <color rgb="FF00FFFF"/>
      <color rgb="FF00FF00"/>
      <color rgb="FFCC00FF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r>
              <a:rPr lang="fr-FR">
                <a:solidFill>
                  <a:schemeClr val="bg1">
                    <a:lumMod val="50000"/>
                  </a:schemeClr>
                </a:solidFill>
              </a:rPr>
              <a:t>Evolution du nombre d'adhérents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840393500302275"/>
          <c:y val="0.16351589384660253"/>
          <c:w val="0.82641522108966159"/>
          <c:h val="0.72501603966170891"/>
        </c:manualLayout>
      </c:layout>
      <c:lineChart>
        <c:grouping val="standard"/>
        <c:varyColors val="0"/>
        <c:ser>
          <c:idx val="0"/>
          <c:order val="0"/>
          <c:tx>
            <c:strRef>
              <c:f>'Mise sur le marché'!$B$6</c:f>
              <c:strCache>
                <c:ptCount val="1"/>
                <c:pt idx="0">
                  <c:v>Nombre d'adhérents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38100">
                <a:solidFill>
                  <a:schemeClr val="accent6"/>
                </a:solidFill>
                <a:round/>
              </a:ln>
              <a:effectLst/>
            </c:spPr>
          </c:marker>
          <c:dLbls>
            <c:dLbl>
              <c:idx val="5"/>
              <c:layout>
                <c:manualLayout>
                  <c:x val="-3.6753637374212195E-2"/>
                  <c:y val="-4.3856296430038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6C-48F4-A227-363FC0A4B8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'Mise sur le marché'!$E$4:$N$4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'Mise sur le marché'!$E$6:$O$6</c:f>
              <c:numCache>
                <c:formatCode>_-* #\ ##0\ _€_-;\-* #\ ##0\ _€_-;_-* "-"??\ _€_-;_-@_-</c:formatCode>
                <c:ptCount val="11"/>
                <c:pt idx="0">
                  <c:v>12224</c:v>
                </c:pt>
                <c:pt idx="1">
                  <c:v>11738</c:v>
                </c:pt>
                <c:pt idx="2">
                  <c:v>11657</c:v>
                </c:pt>
                <c:pt idx="3">
                  <c:v>10928</c:v>
                </c:pt>
                <c:pt idx="4">
                  <c:v>11597</c:v>
                </c:pt>
                <c:pt idx="5">
                  <c:v>9074</c:v>
                </c:pt>
                <c:pt idx="6">
                  <c:v>7901</c:v>
                </c:pt>
                <c:pt idx="7">
                  <c:v>8023</c:v>
                </c:pt>
                <c:pt idx="8">
                  <c:v>7846</c:v>
                </c:pt>
                <c:pt idx="9">
                  <c:v>3931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11-458C-8F71-9F55BEFC8A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42255352"/>
        <c:axId val="542249864"/>
      </c:lineChart>
      <c:catAx>
        <c:axId val="54225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249864"/>
        <c:crosses val="autoZero"/>
        <c:auto val="1"/>
        <c:lblAlgn val="ctr"/>
        <c:lblOffset val="100"/>
        <c:noMultiLvlLbl val="0"/>
      </c:catAx>
      <c:valAx>
        <c:axId val="542249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2553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r>
              <a:rPr lang="en-US">
                <a:solidFill>
                  <a:schemeClr val="bg1">
                    <a:lumMod val="50000"/>
                  </a:schemeClr>
                </a:solidFill>
              </a:rPr>
              <a:t>Evolution des montants de soutien par habitant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510231544946268"/>
          <c:y val="0.19108285005501985"/>
          <c:w val="0.82641522108966159"/>
          <c:h val="0.64584437414272367"/>
        </c:manualLayout>
      </c:layout>
      <c:lineChart>
        <c:grouping val="standard"/>
        <c:varyColors val="0"/>
        <c:ser>
          <c:idx val="0"/>
          <c:order val="0"/>
          <c:tx>
            <c:strRef>
              <c:f>'Collecte et tri'!$B$27</c:f>
              <c:strCache>
                <c:ptCount val="1"/>
                <c:pt idx="0">
                  <c:v>Soutien par habitant (€/hab.)</c:v>
                </c:pt>
              </c:strCache>
            </c:strRef>
          </c:tx>
          <c:spPr>
            <a:ln w="317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38100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5.4825021161339922E-2"/>
                  <c:y val="-5.2298843001344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31-4E72-8BEE-24E14E0B7E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'Collecte et tri'!$E$4:$N$4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'Collecte et tri'!$E$27:$N$27</c:f>
              <c:numCache>
                <c:formatCode>#,##0.00</c:formatCode>
                <c:ptCount val="10"/>
                <c:pt idx="0">
                  <c:v>0.82324053979531708</c:v>
                </c:pt>
                <c:pt idx="1">
                  <c:v>0.93750085079006817</c:v>
                </c:pt>
                <c:pt idx="2">
                  <c:v>0.92907927398085166</c:v>
                </c:pt>
                <c:pt idx="3">
                  <c:v>0.87617576587286472</c:v>
                </c:pt>
                <c:pt idx="4">
                  <c:v>0.86523283300462051</c:v>
                </c:pt>
                <c:pt idx="5">
                  <c:v>0.84235170245580271</c:v>
                </c:pt>
                <c:pt idx="6">
                  <c:v>1.0291226798139437</c:v>
                </c:pt>
                <c:pt idx="7">
                  <c:v>1.0125644482051714</c:v>
                </c:pt>
                <c:pt idx="8">
                  <c:v>0.97819458245458679</c:v>
                </c:pt>
                <c:pt idx="9">
                  <c:v>0.87288762074639703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1-4E72-8BEE-24E14E0B7E4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42654544"/>
        <c:axId val="542652976"/>
      </c:lineChart>
      <c:catAx>
        <c:axId val="54265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52976"/>
        <c:crosses val="autoZero"/>
        <c:auto val="1"/>
        <c:lblAlgn val="ctr"/>
        <c:lblOffset val="100"/>
        <c:noMultiLvlLbl val="0"/>
      </c:catAx>
      <c:valAx>
        <c:axId val="54265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54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5722212375385933"/>
          <c:y val="0.91404714467876613"/>
          <c:w val="0.49893508142555426"/>
          <c:h val="5.71179395594679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r>
              <a:rPr lang="fr-FR">
                <a:solidFill>
                  <a:schemeClr val="bg1">
                    <a:lumMod val="50000"/>
                  </a:schemeClr>
                </a:solidFill>
              </a:rPr>
              <a:t>Evolution de la part de recyclage sur le territoire</a:t>
            </a:r>
            <a:endParaRPr lang="en-US">
              <a:solidFill>
                <a:schemeClr val="bg1">
                  <a:lumMod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510231544946268"/>
          <c:y val="0.1563504163127282"/>
          <c:w val="0.82641522108966159"/>
          <c:h val="0.63884835824093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'Collecte et tri'!$B$35</c:f>
              <c:strCache>
                <c:ptCount val="1"/>
                <c:pt idx="0">
                  <c:v>Part du recyclage sur le territoire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'Collecte et tri'!$E$4:$N$4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'Collecte et tri'!$E$35:$N$35</c:f>
              <c:numCache>
                <c:formatCode>0.0%</c:formatCode>
                <c:ptCount val="10"/>
                <c:pt idx="0">
                  <c:v>0.81</c:v>
                </c:pt>
                <c:pt idx="1">
                  <c:v>0.79200000000000004</c:v>
                </c:pt>
                <c:pt idx="2">
                  <c:v>0.71</c:v>
                </c:pt>
                <c:pt idx="3">
                  <c:v>0.73</c:v>
                </c:pt>
                <c:pt idx="4">
                  <c:v>0.59</c:v>
                </c:pt>
                <c:pt idx="5">
                  <c:v>0.63</c:v>
                </c:pt>
                <c:pt idx="6">
                  <c:v>0.6</c:v>
                </c:pt>
                <c:pt idx="7">
                  <c:v>0.54500000000000004</c:v>
                </c:pt>
                <c:pt idx="8">
                  <c:v>0.59499999999999997</c:v>
                </c:pt>
                <c:pt idx="9" formatCode="0%">
                  <c:v>0.54747690554350403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22-4AA5-8C3B-7E5D802CB6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42642392"/>
        <c:axId val="542647880"/>
      </c:barChart>
      <c:catAx>
        <c:axId val="542642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47880"/>
        <c:crosses val="autoZero"/>
        <c:auto val="1"/>
        <c:lblAlgn val="ctr"/>
        <c:lblOffset val="100"/>
        <c:noMultiLvlLbl val="0"/>
      </c:catAx>
      <c:valAx>
        <c:axId val="54264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42392"/>
        <c:crosses val="autoZero"/>
        <c:crossBetween val="between"/>
        <c:maj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1634983862569"/>
          <c:y val="0.89300550015306368"/>
          <c:w val="0.51747231331961963"/>
          <c:h val="8.1667669647739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r>
              <a:rPr lang="fr-FR">
                <a:solidFill>
                  <a:schemeClr val="bg1">
                    <a:lumMod val="50000"/>
                  </a:schemeClr>
                </a:solidFill>
              </a:rPr>
              <a:t>Evolution du tonnage recyclé des papiers bureautiques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775400654115007"/>
          <c:y val="0.16351589384660253"/>
          <c:w val="0.85706502581330346"/>
          <c:h val="0.626730406217845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'Collecte et tri'!$B$37</c:f>
              <c:strCache>
                <c:ptCount val="1"/>
                <c:pt idx="0">
                  <c:v>Tonnage recyclé par les collectivités locales au travers des sortes bureautiques (standard bureautique 07.231)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'Collecte et tri'!$E$4:$N$4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'Collecte et tri'!$E$37:$N$37</c:f>
              <c:numCache>
                <c:formatCode>General</c:formatCode>
                <c:ptCount val="10"/>
                <c:pt idx="2" formatCode="0">
                  <c:v>2237.6610000000001</c:v>
                </c:pt>
                <c:pt idx="3" formatCode="0">
                  <c:v>5848</c:v>
                </c:pt>
                <c:pt idx="4" formatCode="0">
                  <c:v>6439</c:v>
                </c:pt>
                <c:pt idx="5" formatCode="0">
                  <c:v>6835</c:v>
                </c:pt>
                <c:pt idx="6" formatCode="0">
                  <c:v>8404.348</c:v>
                </c:pt>
                <c:pt idx="7" formatCode="0">
                  <c:v>5782.6</c:v>
                </c:pt>
                <c:pt idx="8" formatCode="0">
                  <c:v>6753.92</c:v>
                </c:pt>
                <c:pt idx="9" formatCode="0">
                  <c:v>6683.9499999999989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E-4F45-8837-532951622E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8"/>
        <c:overlap val="-14"/>
        <c:axId val="542653760"/>
        <c:axId val="542653368"/>
      </c:barChart>
      <c:catAx>
        <c:axId val="54265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53368"/>
        <c:crosses val="autoZero"/>
        <c:auto val="1"/>
        <c:lblAlgn val="ctr"/>
        <c:lblOffset val="100"/>
        <c:noMultiLvlLbl val="0"/>
      </c:catAx>
      <c:valAx>
        <c:axId val="542653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53760"/>
        <c:crosses val="autoZero"/>
        <c:crossBetween val="between"/>
        <c:majorUnit val="20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670900178152294E-2"/>
          <c:y val="0.87638242445851366"/>
          <c:w val="0.89999996746755051"/>
          <c:h val="8.6296400447226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r>
              <a:rPr lang="fr-FR">
                <a:solidFill>
                  <a:schemeClr val="bg1">
                    <a:lumMod val="50000"/>
                  </a:schemeClr>
                </a:solidFill>
              </a:rPr>
              <a:t>Evolution du tonnage collecté et trié</a:t>
            </a:r>
            <a:endParaRPr lang="en-US">
              <a:solidFill>
                <a:schemeClr val="bg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22947167921095216"/>
          <c:y val="1.53005457897445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510231544946268"/>
          <c:y val="0.1563504163127282"/>
          <c:w val="0.82641522108966159"/>
          <c:h val="0.63884835824093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'Collecte et tri'!$B$29</c:f>
              <c:strCache>
                <c:ptCount val="1"/>
                <c:pt idx="0">
                  <c:v>Tonnage net déclaré recyclé à Citeo (tnPG)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9473235717096588E-3"/>
                  <c:y val="1.3232520743104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8A-4078-BF98-6E9647740656}"/>
                </c:ext>
              </c:extLst>
            </c:dLbl>
            <c:dLbl>
              <c:idx val="1"/>
              <c:layout>
                <c:manualLayout>
                  <c:x val="0"/>
                  <c:y val="-2.2054201238508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8A-4078-BF98-6E9647740656}"/>
                </c:ext>
              </c:extLst>
            </c:dLbl>
            <c:dLbl>
              <c:idx val="2"/>
              <c:layout>
                <c:manualLayout>
                  <c:x val="3.6344335307585056E-17"/>
                  <c:y val="1.3232520743105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8A-4078-BF98-6E9647740656}"/>
                </c:ext>
              </c:extLst>
            </c:dLbl>
            <c:dLbl>
              <c:idx val="3"/>
              <c:layout>
                <c:manualLayout>
                  <c:x val="9.9122059528493588E-3"/>
                  <c:y val="-2.2054201238508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8A-4078-BF98-6E9647740656}"/>
                </c:ext>
              </c:extLst>
            </c:dLbl>
            <c:dLbl>
              <c:idx val="4"/>
              <c:layout>
                <c:manualLayout>
                  <c:x val="-5.9473235717096588E-3"/>
                  <c:y val="1.3232520743105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8A-4078-BF98-6E9647740656}"/>
                </c:ext>
              </c:extLst>
            </c:dLbl>
            <c:dLbl>
              <c:idx val="6"/>
              <c:layout>
                <c:manualLayout>
                  <c:x val="0"/>
                  <c:y val="1.3232520743104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8A-4078-BF98-6E96477406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'Collecte et tri'!$E$4:$N$4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'Collecte et tri'!$E$29:$N$29</c:f>
              <c:numCache>
                <c:formatCode>_-* #\ ##0\ _€_-;\-* #\ ##0\ _€_-;_-* "-"??\ _€_-;_-@_-</c:formatCode>
                <c:ptCount val="10"/>
                <c:pt idx="0">
                  <c:v>1390010.287</c:v>
                </c:pt>
                <c:pt idx="1">
                  <c:v>1396715.8018080001</c:v>
                </c:pt>
                <c:pt idx="2">
                  <c:v>1387497</c:v>
                </c:pt>
                <c:pt idx="3">
                  <c:v>1391351</c:v>
                </c:pt>
                <c:pt idx="4">
                  <c:v>1350511</c:v>
                </c:pt>
                <c:pt idx="5">
                  <c:v>1321007</c:v>
                </c:pt>
                <c:pt idx="6">
                  <c:v>1306415.82</c:v>
                </c:pt>
                <c:pt idx="7">
                  <c:v>1249741.3300000005</c:v>
                </c:pt>
                <c:pt idx="8">
                  <c:v>1199459.8700000006</c:v>
                </c:pt>
                <c:pt idx="9">
                  <c:v>1014393.8999999999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D-45C0-980A-995165CB4B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0"/>
        <c:axId val="542642784"/>
        <c:axId val="542652584"/>
      </c:barChart>
      <c:catAx>
        <c:axId val="5426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52584"/>
        <c:crosses val="autoZero"/>
        <c:auto val="1"/>
        <c:lblAlgn val="ctr"/>
        <c:lblOffset val="100"/>
        <c:noMultiLvlLbl val="0"/>
      </c:catAx>
      <c:valAx>
        <c:axId val="542652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42784"/>
        <c:crosses val="autoZero"/>
        <c:crossBetween val="between"/>
        <c:majorUnit val="300000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1634983862569"/>
          <c:y val="0.89300550015306368"/>
          <c:w val="0.51747231331961963"/>
          <c:h val="8.1667669647739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r>
              <a:rPr lang="fr-FR">
                <a:solidFill>
                  <a:schemeClr val="bg1">
                    <a:lumMod val="50000"/>
                  </a:schemeClr>
                </a:solidFill>
              </a:rPr>
              <a:t>Evolution du taux de recyclage par rapport aux objectifs de recyclage</a:t>
            </a:r>
          </a:p>
        </c:rich>
      </c:tx>
      <c:layout>
        <c:manualLayout>
          <c:xMode val="edge"/>
          <c:yMode val="edge"/>
          <c:x val="0.15415609924394519"/>
          <c:y val="7.930207827405690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6115905980600755E-2"/>
          <c:y val="0.19051514424027891"/>
          <c:w val="0.86870326528392394"/>
          <c:h val="0.6217112875002235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'Collecte et tri'!$B$32</c:f>
              <c:strCache>
                <c:ptCount val="1"/>
                <c:pt idx="0">
                  <c:v>Taux de recyclage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'Collecte et tri'!$E$4:$N$4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'Collecte et tri'!$E$32:$N$32</c:f>
              <c:numCache>
                <c:formatCode>0.0%</c:formatCode>
                <c:ptCount val="10"/>
                <c:pt idx="0">
                  <c:v>0.46659394025866457</c:v>
                </c:pt>
                <c:pt idx="1">
                  <c:v>0.50093805435681138</c:v>
                </c:pt>
                <c:pt idx="2">
                  <c:v>0.52108452016863382</c:v>
                </c:pt>
                <c:pt idx="3">
                  <c:v>0.55101065024375406</c:v>
                </c:pt>
                <c:pt idx="4">
                  <c:v>0.55050073019966628</c:v>
                </c:pt>
                <c:pt idx="5">
                  <c:v>0.57607877063492174</c:v>
                </c:pt>
                <c:pt idx="6">
                  <c:v>0.56966472676845037</c:v>
                </c:pt>
                <c:pt idx="7">
                  <c:v>0.576421112979151</c:v>
                </c:pt>
                <c:pt idx="8">
                  <c:v>0.60054284855920859</c:v>
                </c:pt>
                <c:pt idx="9">
                  <c:v>0.61567395347026266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ED-4A3B-8A54-63A9FA9C07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4"/>
        <c:overlap val="-7"/>
        <c:axId val="542646312"/>
        <c:axId val="542643176"/>
      </c:barChart>
      <c:lineChart>
        <c:grouping val="standard"/>
        <c:varyColors val="0"/>
        <c:ser>
          <c:idx val="0"/>
          <c:order val="0"/>
          <c:tx>
            <c:v>Objectif de collecte et de tri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31750">
                <a:solidFill>
                  <a:srgbClr val="C00000"/>
                </a:solidFill>
                <a:round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bg1"/>
                </a:solidFill>
                <a:ln w="31750">
                  <a:solidFill>
                    <a:srgbClr val="C00000"/>
                  </a:solidFill>
                  <a:round/>
                </a:ln>
                <a:effectLst/>
              </c:spPr>
            </c:marker>
            <c:bubble3D val="0"/>
            <c:spPr>
              <a:ln w="25400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AED-4A3B-8A54-63A9FA9C072E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bg1"/>
                </a:solidFill>
                <a:ln w="31750">
                  <a:solidFill>
                    <a:srgbClr val="C00000"/>
                  </a:solidFill>
                  <a:round/>
                </a:ln>
                <a:effectLst/>
              </c:spPr>
            </c:marker>
            <c:bubble3D val="0"/>
            <c:spPr>
              <a:ln w="25400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9AED-4A3B-8A54-63A9FA9C072E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bg1"/>
                </a:solidFill>
                <a:ln w="31750">
                  <a:solidFill>
                    <a:srgbClr val="C00000"/>
                  </a:solidFill>
                  <a:round/>
                </a:ln>
                <a:effectLst/>
              </c:spPr>
            </c:marker>
            <c:bubble3D val="0"/>
            <c:spPr>
              <a:ln w="25400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9AED-4A3B-8A54-63A9FA9C072E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bg1"/>
                </a:solidFill>
                <a:ln w="31750">
                  <a:solidFill>
                    <a:srgbClr val="C00000"/>
                  </a:solidFill>
                  <a:round/>
                </a:ln>
                <a:effectLst/>
              </c:spPr>
            </c:marker>
            <c:bubble3D val="0"/>
            <c:spPr>
              <a:ln w="25400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9AED-4A3B-8A54-63A9FA9C072E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bg1"/>
                </a:solidFill>
                <a:ln w="31750">
                  <a:solidFill>
                    <a:srgbClr val="C00000"/>
                  </a:solidFill>
                  <a:round/>
                </a:ln>
                <a:effectLst/>
              </c:spPr>
            </c:marker>
            <c:bubble3D val="0"/>
            <c:spPr>
              <a:ln w="25400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9AED-4A3B-8A54-63A9FA9C072E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chemeClr val="bg1"/>
                </a:solidFill>
                <a:ln w="31750">
                  <a:solidFill>
                    <a:srgbClr val="C00000"/>
                  </a:solidFill>
                  <a:round/>
                </a:ln>
                <a:effectLst/>
              </c:spPr>
            </c:marker>
            <c:bubble3D val="0"/>
            <c:spPr>
              <a:ln w="25400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9AED-4A3B-8A54-63A9FA9C07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'Collecte et tri'!$E$4:$N$4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'Collecte et tri'!$E$33:$N$33</c:f>
              <c:numCache>
                <c:formatCode>0%</c:formatCode>
                <c:ptCount val="10"/>
                <c:pt idx="0">
                  <c:v>0.55000000000000004</c:v>
                </c:pt>
                <c:pt idx="1">
                  <c:v>0.55000000000000004</c:v>
                </c:pt>
                <c:pt idx="2">
                  <c:v>0.55000000000000004</c:v>
                </c:pt>
                <c:pt idx="3">
                  <c:v>0.55000000000000004</c:v>
                </c:pt>
                <c:pt idx="4">
                  <c:v>0.65</c:v>
                </c:pt>
                <c:pt idx="5">
                  <c:v>0.65</c:v>
                </c:pt>
                <c:pt idx="6">
                  <c:v>0.65</c:v>
                </c:pt>
                <c:pt idx="7">
                  <c:v>0.65</c:v>
                </c:pt>
                <c:pt idx="8">
                  <c:v>0.65</c:v>
                </c:pt>
                <c:pt idx="9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9AED-4A3B-8A54-63A9FA9C0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646312"/>
        <c:axId val="542643176"/>
      </c:lineChart>
      <c:catAx>
        <c:axId val="542646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43176"/>
        <c:crosses val="autoZero"/>
        <c:auto val="1"/>
        <c:lblAlgn val="ctr"/>
        <c:lblOffset val="100"/>
        <c:noMultiLvlLbl val="0"/>
      </c:catAx>
      <c:valAx>
        <c:axId val="54264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46312"/>
        <c:crosses val="autoZero"/>
        <c:crossBetween val="between"/>
        <c:maj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620486368674881"/>
          <c:y val="0.91289617214364938"/>
          <c:w val="0.67355071439648528"/>
          <c:h val="6.4257040153679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r>
              <a:rPr lang="en-US">
                <a:solidFill>
                  <a:schemeClr val="bg1">
                    <a:lumMod val="50000"/>
                  </a:schemeClr>
                </a:solidFill>
              </a:rPr>
              <a:t>Evolution du taux de couverture de la population sur les DOM COM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510231544946268"/>
          <c:y val="0.1563504163127282"/>
          <c:w val="0.82641522108966159"/>
          <c:h val="0.68432448088515874"/>
        </c:manualLayout>
      </c:layout>
      <c:lineChart>
        <c:grouping val="standard"/>
        <c:varyColors val="0"/>
        <c:ser>
          <c:idx val="0"/>
          <c:order val="0"/>
          <c:tx>
            <c:strRef>
              <c:f>'Collecte et tri'!$B$14</c:f>
              <c:strCache>
                <c:ptCount val="1"/>
                <c:pt idx="0">
                  <c:v>Taux de couverture de la population sur les DOM COM </c:v>
                </c:pt>
              </c:strCache>
            </c:strRef>
          </c:tx>
          <c:spPr>
            <a:ln w="317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38100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'Collecte et tri'!$E$4:$N$4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'Collecte et tri'!$E$14:$N$14</c:f>
              <c:numCache>
                <c:formatCode>0.0%</c:formatCode>
                <c:ptCount val="10"/>
                <c:pt idx="0">
                  <c:v>0.58910898947067669</c:v>
                </c:pt>
                <c:pt idx="1">
                  <c:v>0.59336270408110547</c:v>
                </c:pt>
                <c:pt idx="2">
                  <c:v>0.59190920190679897</c:v>
                </c:pt>
                <c:pt idx="3">
                  <c:v>0.58146143029169695</c:v>
                </c:pt>
                <c:pt idx="4">
                  <c:v>0.57786743195490908</c:v>
                </c:pt>
                <c:pt idx="5">
                  <c:v>0.78585433278387373</c:v>
                </c:pt>
                <c:pt idx="6">
                  <c:v>0.79628596700452525</c:v>
                </c:pt>
                <c:pt idx="7">
                  <c:v>0.79628596700452525</c:v>
                </c:pt>
                <c:pt idx="8">
                  <c:v>0.7808296303443768</c:v>
                </c:pt>
                <c:pt idx="9">
                  <c:v>0.8373133047758744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8D-4717-B031-D3C7A4196F5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42649056"/>
        <c:axId val="542649448"/>
      </c:lineChart>
      <c:catAx>
        <c:axId val="54264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49448"/>
        <c:crosses val="autoZero"/>
        <c:auto val="1"/>
        <c:lblAlgn val="ctr"/>
        <c:lblOffset val="100"/>
        <c:noMultiLvlLbl val="0"/>
      </c:catAx>
      <c:valAx>
        <c:axId val="54264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49056"/>
        <c:crosses val="autoZero"/>
        <c:crossBetween val="between"/>
        <c:maj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337662630984765"/>
          <c:y val="0.91329340145769589"/>
          <c:w val="0.71737485975070114"/>
          <c:h val="6.0438616763638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r>
              <a:rPr lang="fr-FR">
                <a:solidFill>
                  <a:schemeClr val="bg1">
                    <a:lumMod val="50000"/>
                  </a:schemeClr>
                </a:solidFill>
              </a:rPr>
              <a:t>Soutien aux mesures d’accompagnement - Aide à l’investissement</a:t>
            </a:r>
          </a:p>
        </c:rich>
      </c:tx>
      <c:layout>
        <c:manualLayout>
          <c:xMode val="edge"/>
          <c:yMode val="edge"/>
          <c:x val="0.15415609924394519"/>
          <c:y val="7.930207827405690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6115905980600755E-2"/>
          <c:y val="0.19400684899076548"/>
          <c:w val="0.7922905530080202"/>
          <c:h val="0.618219765645144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'Collecte et tri'!$B$25</c:f>
              <c:strCache>
                <c:ptCount val="1"/>
                <c:pt idx="0">
                  <c:v>Dotations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2.1380610468953723E-3"/>
                  <c:y val="1.3269845751293953E-2"/>
                </c:manualLayout>
              </c:layout>
              <c:tx>
                <c:rich>
                  <a:bodyPr/>
                  <a:lstStyle/>
                  <a:p>
                    <a:fld id="{0FDB51E2-34EB-438B-B784-7B17D992EE3F}" type="VALUE">
                      <a:rPr lang="en-US"/>
                      <a:pPr/>
                      <a:t>[VALEUR]</a:t>
                    </a:fld>
                    <a:r>
                      <a:rPr lang="en-US"/>
                      <a:t>M€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014953436681742E-2"/>
                      <c:h val="9.374235868926575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748-4D80-959F-BB33126CFFE4}"/>
                </c:ext>
              </c:extLst>
            </c:dLbl>
            <c:dLbl>
              <c:idx val="3"/>
              <c:layout>
                <c:manualLayout>
                  <c:x val="1.2976163254302116E-2"/>
                  <c:y val="-6.6482756140733342E-3"/>
                </c:manualLayout>
              </c:layout>
              <c:tx>
                <c:rich>
                  <a:bodyPr/>
                  <a:lstStyle/>
                  <a:p>
                    <a:fld id="{B17DF27C-AB57-4496-B249-A059A7DE2A9F}" type="VALUE">
                      <a:rPr lang="en-US"/>
                      <a:pPr/>
                      <a:t>[VALEUR]</a:t>
                    </a:fld>
                    <a:r>
                      <a:rPr lang="en-US"/>
                      <a:t>M€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74688690229511"/>
                      <c:h val="5.98998580540718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748-4D80-959F-BB33126CFFE4}"/>
                </c:ext>
              </c:extLst>
            </c:dLbl>
            <c:dLbl>
              <c:idx val="4"/>
              <c:layout>
                <c:manualLayout>
                  <c:x val="-6.5754937151143902E-4"/>
                  <c:y val="1.6678708053083552E-2"/>
                </c:manualLayout>
              </c:layout>
              <c:tx>
                <c:rich>
                  <a:bodyPr/>
                  <a:lstStyle/>
                  <a:p>
                    <a:fld id="{9AA9A2CC-30F0-4EFE-A107-E84FBBFD78B3}" type="VALUE">
                      <a:rPr lang="en-US"/>
                      <a:pPr/>
                      <a:t>[VALEUR]</a:t>
                    </a:fld>
                    <a:r>
                      <a:rPr lang="en-US"/>
                      <a:t>M€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88461147769822E-2"/>
                      <c:h val="7.328948042978959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748-4D80-959F-BB33126CFFE4}"/>
                </c:ext>
              </c:extLst>
            </c:dLbl>
            <c:dLbl>
              <c:idx val="5"/>
              <c:layout>
                <c:manualLayout>
                  <c:x val="5.6089741230494093E-3"/>
                  <c:y val="1.0226439129738082E-2"/>
                </c:manualLayout>
              </c:layout>
              <c:tx>
                <c:rich>
                  <a:bodyPr/>
                  <a:lstStyle/>
                  <a:p>
                    <a:fld id="{204E533C-378D-4598-B1FE-A5E3D4D2A9AD}" type="VALUE">
                      <a:rPr lang="en-US"/>
                      <a:pPr/>
                      <a:t>[VALEUR]</a:t>
                    </a:fld>
                    <a:r>
                      <a:rPr lang="en-US"/>
                      <a:t>M€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14956822676626"/>
                      <c:h val="4.942778912706739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748-4D80-959F-BB33126CFFE4}"/>
                </c:ext>
              </c:extLst>
            </c:dLbl>
            <c:dLbl>
              <c:idx val="6"/>
              <c:layout>
                <c:manualLayout>
                  <c:x val="4.5006376631619577E-2"/>
                  <c:y val="1.8349516591087058E-2"/>
                </c:manualLayout>
              </c:layout>
              <c:tx>
                <c:rich>
                  <a:bodyPr/>
                  <a:lstStyle/>
                  <a:p>
                    <a:fld id="{56FE8A5E-6E2F-4E63-B337-9E92CD86AB09}" type="VALUE">
                      <a:rPr lang="en-US"/>
                      <a:pPr/>
                      <a:t>[VALEUR]</a:t>
                    </a:fld>
                    <a:r>
                      <a:rPr lang="en-US"/>
                      <a:t>M€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275637354648813E-2"/>
                      <c:h val="5.965422825680548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0748-4D80-959F-BB33126CFFE4}"/>
                </c:ext>
              </c:extLst>
            </c:dLbl>
            <c:dLbl>
              <c:idx val="7"/>
              <c:layout>
                <c:manualLayout>
                  <c:x val="2.9785044850832162E-2"/>
                  <c:y val="6.7145362998648379E-3"/>
                </c:manualLayout>
              </c:layout>
              <c:tx>
                <c:rich>
                  <a:bodyPr/>
                  <a:lstStyle/>
                  <a:p>
                    <a:fld id="{E3321C8C-4566-4638-88D3-AB6A728295E4}" type="VALUE">
                      <a:rPr lang="en-US"/>
                      <a:pPr/>
                      <a:t>[VALEUR]</a:t>
                    </a:fld>
                    <a:r>
                      <a:rPr lang="en-US"/>
                      <a:t>M€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9F2-4765-A541-52C52D7BEF5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93EEB88-813F-4D33-BC93-4F0D988A61FA}" type="VALUE">
                      <a:rPr lang="en-US"/>
                      <a:pPr/>
                      <a:t>[VALEUR]</a:t>
                    </a:fld>
                    <a:r>
                      <a:rPr lang="en-US"/>
                      <a:t>M€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443-4502-9484-1F4BF09400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'Collecte et tri'!$E$4:$N$4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'Collecte et tri'!$E$25:$N$25</c:f>
              <c:numCache>
                <c:formatCode>#,##0</c:formatCode>
                <c:ptCount val="10"/>
                <c:pt idx="2" formatCode="#\ ##0.0\ _€">
                  <c:v>4.4000000000000004</c:v>
                </c:pt>
                <c:pt idx="3" formatCode="#\ ##0.0\ _€">
                  <c:v>5.5</c:v>
                </c:pt>
                <c:pt idx="4" formatCode="#\ ##0.0\ _€">
                  <c:v>7.8</c:v>
                </c:pt>
                <c:pt idx="5" formatCode="#\ ##0.0\ _€">
                  <c:v>11.3</c:v>
                </c:pt>
                <c:pt idx="6" formatCode="#\ ##0.0\ _€">
                  <c:v>3.3351563799999999</c:v>
                </c:pt>
                <c:pt idx="7" formatCode="#\ ##0.0\ _€">
                  <c:v>9.8836239999999993</c:v>
                </c:pt>
                <c:pt idx="8" formatCode="#\ ##0.000\ _€">
                  <c:v>6.5650440000000003</c:v>
                </c:pt>
                <c:pt idx="9" formatCode="#\ ##0.0\ _€">
                  <c:v>6.9196600377313295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48-4D80-959F-BB33126CFF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4"/>
        <c:overlap val="-7"/>
        <c:axId val="542652192"/>
        <c:axId val="545758760"/>
      </c:barChart>
      <c:lineChart>
        <c:grouping val="standard"/>
        <c:varyColors val="0"/>
        <c:ser>
          <c:idx val="0"/>
          <c:order val="0"/>
          <c:tx>
            <c:strRef>
              <c:f>'Collecte et tri'!$B$24</c:f>
              <c:strCache>
                <c:ptCount val="1"/>
                <c:pt idx="0">
                  <c:v>Nombre de projets Collecte</c:v>
                </c:pt>
              </c:strCache>
            </c:strRef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31750">
                <a:solidFill>
                  <a:srgbClr val="C00000"/>
                </a:solidFill>
                <a:round/>
              </a:ln>
              <a:effectLst/>
            </c:spPr>
          </c:marker>
          <c:dLbls>
            <c:dLbl>
              <c:idx val="3"/>
              <c:layout>
                <c:manualLayout>
                  <c:x val="-5.3533343178964153E-2"/>
                  <c:y val="-2.0616777132368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48-4D80-959F-BB33126CFFE4}"/>
                </c:ext>
              </c:extLst>
            </c:dLbl>
            <c:dLbl>
              <c:idx val="4"/>
              <c:layout>
                <c:manualLayout>
                  <c:x val="-5.1145524994003232E-2"/>
                  <c:y val="-2.4052906654430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48-4D80-959F-BB33126CFFE4}"/>
                </c:ext>
              </c:extLst>
            </c:dLbl>
            <c:dLbl>
              <c:idx val="5"/>
              <c:layout>
                <c:manualLayout>
                  <c:x val="-5.5459003005545598E-2"/>
                  <c:y val="-2.4052906654430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48-4D80-959F-BB33126CFFE4}"/>
                </c:ext>
              </c:extLst>
            </c:dLbl>
            <c:dLbl>
              <c:idx val="6"/>
              <c:layout>
                <c:manualLayout>
                  <c:x val="-6.3161642311871449E-2"/>
                  <c:y val="-4.1233554264737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48-4D80-959F-BB33126CFF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'Collecte et tri'!$E$4:$N$4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'Collecte et tri'!$E$24:$N$24</c:f>
              <c:numCache>
                <c:formatCode>#,##0</c:formatCode>
                <c:ptCount val="10"/>
                <c:pt idx="2">
                  <c:v>24</c:v>
                </c:pt>
                <c:pt idx="3">
                  <c:v>28</c:v>
                </c:pt>
                <c:pt idx="4">
                  <c:v>41</c:v>
                </c:pt>
                <c:pt idx="5">
                  <c:v>52</c:v>
                </c:pt>
                <c:pt idx="6">
                  <c:v>52</c:v>
                </c:pt>
                <c:pt idx="7">
                  <c:v>133</c:v>
                </c:pt>
                <c:pt idx="8">
                  <c:v>188</c:v>
                </c:pt>
                <c:pt idx="9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748-4D80-959F-BB33126CF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756016"/>
        <c:axId val="545756800"/>
      </c:lineChart>
      <c:catAx>
        <c:axId val="5426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5758760"/>
        <c:crosses val="autoZero"/>
        <c:auto val="1"/>
        <c:lblAlgn val="ctr"/>
        <c:lblOffset val="100"/>
        <c:noMultiLvlLbl val="0"/>
      </c:catAx>
      <c:valAx>
        <c:axId val="545758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52192"/>
        <c:crosses val="autoZero"/>
        <c:crossBetween val="between"/>
        <c:majorUnit val="3"/>
      </c:valAx>
      <c:valAx>
        <c:axId val="5457568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5756016"/>
        <c:crosses val="max"/>
        <c:crossBetween val="between"/>
      </c:valAx>
      <c:catAx>
        <c:axId val="545756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75680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733729484919515"/>
          <c:y val="0.91630505065308299"/>
          <c:w val="0.67355071439648528"/>
          <c:h val="6.4257040153679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r>
              <a:rPr lang="en-US">
                <a:solidFill>
                  <a:schemeClr val="bg1">
                    <a:lumMod val="50000"/>
                  </a:schemeClr>
                </a:solidFill>
              </a:rPr>
              <a:t>Evolution du taux de reversement</a:t>
            </a:r>
          </a:p>
        </c:rich>
      </c:tx>
      <c:layout>
        <c:manualLayout>
          <c:xMode val="edge"/>
          <c:yMode val="edge"/>
          <c:x val="0.22783545996144422"/>
          <c:y val="2.0848136102761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840393500302275"/>
          <c:y val="0.16351589384660253"/>
          <c:w val="0.82641522108966159"/>
          <c:h val="0.72501603966170891"/>
        </c:manualLayout>
      </c:layout>
      <c:lineChart>
        <c:grouping val="standard"/>
        <c:varyColors val="0"/>
        <c:ser>
          <c:idx val="0"/>
          <c:order val="0"/>
          <c:tx>
            <c:strRef>
              <c:f>'Autres indicateurs'!$B$9</c:f>
              <c:strCache>
                <c:ptCount val="1"/>
                <c:pt idx="0">
                  <c:v>Taux de reversement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38100">
                <a:solidFill>
                  <a:schemeClr val="accent6"/>
                </a:solidFill>
                <a:round/>
              </a:ln>
              <a:effectLst/>
            </c:spPr>
          </c:marker>
          <c:dLbls>
            <c:dLbl>
              <c:idx val="4"/>
              <c:layout>
                <c:manualLayout>
                  <c:x val="-5.1758872796375088E-2"/>
                  <c:y val="5.4240631163708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7-42FF-834D-07B31782D1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'Autres indicateurs'!$E$4:$N$4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'Autres indicateurs'!$E$9:$N$9</c:f>
              <c:numCache>
                <c:formatCode>0.0%</c:formatCode>
                <c:ptCount val="10"/>
                <c:pt idx="0">
                  <c:v>0.91518579551359136</c:v>
                </c:pt>
                <c:pt idx="1">
                  <c:v>0.91768347504431147</c:v>
                </c:pt>
                <c:pt idx="2">
                  <c:v>0.91462853017686674</c:v>
                </c:pt>
                <c:pt idx="3">
                  <c:v>0.90520082324271767</c:v>
                </c:pt>
                <c:pt idx="4">
                  <c:v>0.86146226066385745</c:v>
                </c:pt>
                <c:pt idx="5">
                  <c:v>0.90680546256174444</c:v>
                </c:pt>
                <c:pt idx="6">
                  <c:v>0.91402854100956599</c:v>
                </c:pt>
                <c:pt idx="7">
                  <c:v>0.91433496687431837</c:v>
                </c:pt>
                <c:pt idx="8">
                  <c:v>0.92002935440933375</c:v>
                </c:pt>
                <c:pt idx="9">
                  <c:v>0.88409040758763957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67-42FF-834D-07B31782D12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45750528"/>
        <c:axId val="545747784"/>
      </c:lineChart>
      <c:catAx>
        <c:axId val="54575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5747784"/>
        <c:crosses val="autoZero"/>
        <c:auto val="1"/>
        <c:lblAlgn val="ctr"/>
        <c:lblOffset val="100"/>
        <c:noMultiLvlLbl val="0"/>
      </c:catAx>
      <c:valAx>
        <c:axId val="54574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5750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r>
              <a:rPr lang="en-US">
                <a:solidFill>
                  <a:schemeClr val="bg1">
                    <a:lumMod val="50000"/>
                  </a:schemeClr>
                </a:solidFill>
              </a:rPr>
              <a:t>Evolution des prix de reprise des sortes soutenues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650710819546683E-2"/>
          <c:y val="0.16351589384660253"/>
          <c:w val="0.8821684446742728"/>
          <c:h val="0.65451267529768931"/>
        </c:manualLayout>
      </c:layout>
      <c:lineChart>
        <c:grouping val="standard"/>
        <c:varyColors val="0"/>
        <c:ser>
          <c:idx val="0"/>
          <c:order val="0"/>
          <c:tx>
            <c:strRef>
              <c:f>'Autres indicateurs'!$B$11</c:f>
              <c:strCache>
                <c:ptCount val="1"/>
                <c:pt idx="0">
                  <c:v>Prix moyen annuel 1.02 -Prx1.02</c:v>
                </c:pt>
              </c:strCache>
            </c:strRef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38100">
                <a:solidFill>
                  <a:srgbClr val="C00000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4.5089714952971732E-2"/>
                  <c:y val="-4.7352028019527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CB-445A-B40B-4B7E60C9932D}"/>
                </c:ext>
              </c:extLst>
            </c:dLbl>
            <c:dLbl>
              <c:idx val="1"/>
              <c:layout>
                <c:manualLayout>
                  <c:x val="-4.9439904528752868E-2"/>
                  <c:y val="4.2367604017471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CB-445A-B40B-4B7E60C9932D}"/>
                </c:ext>
              </c:extLst>
            </c:dLbl>
            <c:dLbl>
              <c:idx val="2"/>
              <c:layout>
                <c:manualLayout>
                  <c:x val="-4.3762907132358454E-2"/>
                  <c:y val="4.2367604017471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CB-445A-B40B-4B7E60C9932D}"/>
                </c:ext>
              </c:extLst>
            </c:dLbl>
            <c:dLbl>
              <c:idx val="3"/>
              <c:layout>
                <c:manualLayout>
                  <c:x val="-4.5938001920249119E-2"/>
                  <c:y val="5.2336452021582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CB-445A-B40B-4B7E60C9932D}"/>
                </c:ext>
              </c:extLst>
            </c:dLbl>
            <c:dLbl>
              <c:idx val="4"/>
              <c:layout>
                <c:manualLayout>
                  <c:x val="-3.9412717556577381E-2"/>
                  <c:y val="5.8982350690990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CB-445A-B40B-4B7E60C9932D}"/>
                </c:ext>
              </c:extLst>
            </c:dLbl>
            <c:dLbl>
              <c:idx val="5"/>
              <c:layout>
                <c:manualLayout>
                  <c:x val="-4.3762907132358454E-2"/>
                  <c:y val="5.8982350690990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CB-445A-B40B-4B7E60C9932D}"/>
                </c:ext>
              </c:extLst>
            </c:dLbl>
            <c:dLbl>
              <c:idx val="6"/>
              <c:layout>
                <c:manualLayout>
                  <c:x val="-6.5450173407562748E-2"/>
                  <c:y val="5.2404578166954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CB-445A-B40B-4B7E60C9932D}"/>
                </c:ext>
              </c:extLst>
            </c:dLbl>
            <c:dLbl>
              <c:idx val="7"/>
              <c:layout>
                <c:manualLayout>
                  <c:x val="-6.1565972337589786E-2"/>
                  <c:y val="7.0792257106938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1B-4C13-BE5C-9685F352FC74}"/>
                </c:ext>
              </c:extLst>
            </c:dLbl>
            <c:dLbl>
              <c:idx val="9"/>
              <c:layout>
                <c:manualLayout>
                  <c:x val="-2.4187054041343244E-2"/>
                  <c:y val="-4.5526719934075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E5-405E-9EA1-B5C15ECDC2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'Autres indicateurs'!$E$4:$O$4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'Autres indicateurs'!$E$11:$O$11</c:f>
              <c:numCache>
                <c:formatCode>General</c:formatCode>
                <c:ptCount val="11"/>
                <c:pt idx="0">
                  <c:v>85.8</c:v>
                </c:pt>
                <c:pt idx="1">
                  <c:v>65.900000000000006</c:v>
                </c:pt>
                <c:pt idx="2" formatCode="#\ ##0.0">
                  <c:v>52.6</c:v>
                </c:pt>
                <c:pt idx="3" formatCode="#\ ##0.0">
                  <c:v>54.1</c:v>
                </c:pt>
                <c:pt idx="4" formatCode="#\ ##0.0">
                  <c:v>64</c:v>
                </c:pt>
                <c:pt idx="5" formatCode="#\ ##0.0">
                  <c:v>81.7</c:v>
                </c:pt>
                <c:pt idx="6" formatCode="#\ ##0.0">
                  <c:v>85.7</c:v>
                </c:pt>
                <c:pt idx="7" formatCode="#\ ##0.0">
                  <c:v>51.75</c:v>
                </c:pt>
                <c:pt idx="8" formatCode="#\ ##0.0">
                  <c:v>32.9</c:v>
                </c:pt>
                <c:pt idx="9" formatCode="#\ ##0.0">
                  <c:v>17.8</c:v>
                </c:pt>
                <c:pt idx="10" formatCode="#\ ##0.0">
                  <c:v>84.199442191334796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CB-445A-B40B-4B7E60C9932D}"/>
            </c:ext>
          </c:extLst>
        </c:ser>
        <c:ser>
          <c:idx val="1"/>
          <c:order val="1"/>
          <c:tx>
            <c:strRef>
              <c:f>'Autres indicateurs'!$B$12</c:f>
              <c:strCache>
                <c:ptCount val="1"/>
                <c:pt idx="0">
                  <c:v>Prix moyen annuel 1.11 -Prx1.11</c:v>
                </c:pt>
              </c:strCache>
            </c:strRef>
          </c:tx>
          <c:spPr>
            <a:ln w="317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38100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4.9439904528752868E-2"/>
                  <c:y val="5.2336452021582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CB-445A-B40B-4B7E60C9932D}"/>
                </c:ext>
              </c:extLst>
            </c:dLbl>
            <c:dLbl>
              <c:idx val="9"/>
              <c:layout>
                <c:manualLayout>
                  <c:x val="-2.6362148829233982E-2"/>
                  <c:y val="-6.5199456916722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22-4F29-83E5-E7CF3B3380F6}"/>
                </c:ext>
              </c:extLst>
            </c:dLbl>
            <c:dLbl>
              <c:idx val="10"/>
              <c:layout>
                <c:manualLayout>
                  <c:x val="-2.4038394019619696E-2"/>
                  <c:y val="-4.9243186867469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E5-405E-9EA1-B5C15ECDC2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'Autres indicateurs'!$E$4:$O$4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'Autres indicateurs'!$E$12:$O$12</c:f>
              <c:numCache>
                <c:formatCode>General</c:formatCode>
                <c:ptCount val="11"/>
                <c:pt idx="0">
                  <c:v>82.8</c:v>
                </c:pt>
                <c:pt idx="1">
                  <c:v>80.900000000000006</c:v>
                </c:pt>
                <c:pt idx="2">
                  <c:v>82.1</c:v>
                </c:pt>
                <c:pt idx="3">
                  <c:v>85.4</c:v>
                </c:pt>
                <c:pt idx="4">
                  <c:v>83.4</c:v>
                </c:pt>
                <c:pt idx="5">
                  <c:v>94.3</c:v>
                </c:pt>
                <c:pt idx="6">
                  <c:v>94</c:v>
                </c:pt>
                <c:pt idx="7" formatCode="#\ ##0.0">
                  <c:v>70.2</c:v>
                </c:pt>
                <c:pt idx="8" formatCode="#\ ##0.0">
                  <c:v>83</c:v>
                </c:pt>
                <c:pt idx="9" formatCode="#\ ##0.0">
                  <c:v>46.4</c:v>
                </c:pt>
                <c:pt idx="10" formatCode="#\ ##0.0">
                  <c:v>67.083401669339494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6CB-445A-B40B-4B7E60C993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45753664"/>
        <c:axId val="545748960"/>
      </c:lineChart>
      <c:catAx>
        <c:axId val="54575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5748960"/>
        <c:crosses val="autoZero"/>
        <c:auto val="1"/>
        <c:lblAlgn val="ctr"/>
        <c:lblOffset val="100"/>
        <c:noMultiLvlLbl val="0"/>
      </c:catAx>
      <c:valAx>
        <c:axId val="54574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5753664"/>
        <c:crosses val="autoZero"/>
        <c:crossBetween val="between"/>
        <c:majorUnit val="2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197079001840441"/>
          <c:y val="0.91734124282491514"/>
          <c:w val="0.80945244814625406"/>
          <c:h val="5.29994719912002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r>
              <a:rPr lang="en-US">
                <a:solidFill>
                  <a:schemeClr val="bg1">
                    <a:lumMod val="50000"/>
                  </a:schemeClr>
                </a:solidFill>
              </a:rPr>
              <a:t>Evolution du tonnage global acquitté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52655090299143"/>
          <c:y val="0.18891271266419715"/>
          <c:w val="0.83783473257895746"/>
          <c:h val="0.6976442615791596"/>
        </c:manualLayout>
      </c:layout>
      <c:lineChart>
        <c:grouping val="standard"/>
        <c:varyColors val="0"/>
        <c:ser>
          <c:idx val="0"/>
          <c:order val="0"/>
          <c:tx>
            <c:strRef>
              <c:f>'Mise sur le marché'!$B$7</c:f>
              <c:strCache>
                <c:ptCount val="1"/>
                <c:pt idx="0">
                  <c:v>Tonnage global acquitté (financier+nature)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38100">
                <a:solidFill>
                  <a:schemeClr val="accent6"/>
                </a:solidFill>
                <a:round/>
              </a:ln>
              <a:effectLst/>
            </c:spPr>
          </c:marker>
          <c:dLbls>
            <c:dLbl>
              <c:idx val="5"/>
              <c:layout>
                <c:manualLayout>
                  <c:x val="-7.123529461729905E-2"/>
                  <c:y val="-6.07377766303802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14-489E-8EAF-D3FD6BD90C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'Mise sur le marché'!$E$4:$N$4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'Mise sur le marché'!$E$7:$N$7</c:f>
              <c:numCache>
                <c:formatCode>_-* #\ ##0\ _€_-;\-* #\ ##0\ _€_-;_-* "-"??\ _€_-;_-@_-</c:formatCode>
                <c:ptCount val="10"/>
                <c:pt idx="0">
                  <c:v>1692165.5390000001</c:v>
                </c:pt>
                <c:pt idx="1">
                  <c:v>1617804</c:v>
                </c:pt>
                <c:pt idx="2">
                  <c:v>1568500</c:v>
                </c:pt>
                <c:pt idx="3">
                  <c:v>1489708</c:v>
                </c:pt>
                <c:pt idx="4">
                  <c:v>1496815</c:v>
                </c:pt>
                <c:pt idx="5">
                  <c:v>1450933</c:v>
                </c:pt>
                <c:pt idx="6">
                  <c:v>1915001</c:v>
                </c:pt>
                <c:pt idx="7">
                  <c:v>1825070.861</c:v>
                </c:pt>
                <c:pt idx="8">
                  <c:v>1698745.2109999997</c:v>
                </c:pt>
                <c:pt idx="9">
                  <c:v>1339497.4000000004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14-489E-8EAF-D3FD6BD90C1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42254568"/>
        <c:axId val="542256528"/>
      </c:lineChart>
      <c:catAx>
        <c:axId val="542254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256528"/>
        <c:crosses val="autoZero"/>
        <c:auto val="1"/>
        <c:lblAlgn val="ctr"/>
        <c:lblOffset val="100"/>
        <c:noMultiLvlLbl val="0"/>
      </c:catAx>
      <c:valAx>
        <c:axId val="54225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2545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r>
              <a:rPr lang="fr-FR">
                <a:solidFill>
                  <a:schemeClr val="bg1">
                    <a:lumMod val="50000"/>
                  </a:schemeClr>
                </a:solidFill>
              </a:rPr>
              <a:t>Evolution du montant de l'éco-contribution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840393500302275"/>
          <c:y val="0.16351589384660253"/>
          <c:w val="0.78557805082940424"/>
          <c:h val="0.65574585229092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'Mise sur le marché'!$B$9</c:f>
              <c:strCache>
                <c:ptCount val="1"/>
                <c:pt idx="0">
                  <c:v>Montant de l'éco-contribution numéraire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653257728643602E-3"/>
                  <c:y val="1.1147390952582383E-2"/>
                </c:manualLayout>
              </c:layout>
              <c:tx>
                <c:rich>
                  <a:bodyPr/>
                  <a:lstStyle/>
                  <a:p>
                    <a:fld id="{8A8F9643-6BB8-4319-843B-6C281FC7FA6B}" type="VALUE">
                      <a:rPr lang="en-US"/>
                      <a:pPr/>
                      <a:t>[VALEUR]</a:t>
                    </a:fld>
                    <a:r>
                      <a:rPr lang="en-US"/>
                      <a:t> k€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7B5-488D-A911-A7D09C6FBCAB}"/>
                </c:ext>
              </c:extLst>
            </c:dLbl>
            <c:dLbl>
              <c:idx val="1"/>
              <c:layout>
                <c:manualLayout>
                  <c:x val="-1.9653257728643602E-3"/>
                  <c:y val="-7.600481301333015E-3"/>
                </c:manualLayout>
              </c:layout>
              <c:tx>
                <c:rich>
                  <a:bodyPr/>
                  <a:lstStyle/>
                  <a:p>
                    <a:fld id="{485CB066-1E4D-47AE-B13A-B092615485F3}" type="VALUE">
                      <a:rPr lang="en-US"/>
                      <a:pPr/>
                      <a:t>[VALEUR]</a:t>
                    </a:fld>
                    <a:r>
                      <a:rPr lang="en-US"/>
                      <a:t> k€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7B5-488D-A911-A7D09C6FBCAB}"/>
                </c:ext>
              </c:extLst>
            </c:dLbl>
            <c:dLbl>
              <c:idx val="2"/>
              <c:layout>
                <c:manualLayout>
                  <c:x val="-1.9653257728643602E-3"/>
                  <c:y val="-2.4213647070498452E-2"/>
                </c:manualLayout>
              </c:layout>
              <c:tx>
                <c:rich>
                  <a:bodyPr/>
                  <a:lstStyle/>
                  <a:p>
                    <a:fld id="{EBF07AF5-821F-466A-9D2C-CE83EB92A781}" type="VALUE">
                      <a:rPr lang="en-US"/>
                      <a:pPr/>
                      <a:t>[VALEUR]</a:t>
                    </a:fld>
                    <a:r>
                      <a:rPr lang="en-US"/>
                      <a:t> k€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7B5-488D-A911-A7D09C6FBCAB}"/>
                </c:ext>
              </c:extLst>
            </c:dLbl>
            <c:dLbl>
              <c:idx val="3"/>
              <c:layout>
                <c:manualLayout>
                  <c:x val="2.0866498205750418E-3"/>
                  <c:y val="-4.3226152359713478E-2"/>
                </c:manualLayout>
              </c:layout>
              <c:tx>
                <c:rich>
                  <a:bodyPr/>
                  <a:lstStyle/>
                  <a:p>
                    <a:fld id="{31413A85-D4D7-45BD-A698-B8E1C36AA27F}" type="VALUE">
                      <a:rPr lang="en-US"/>
                      <a:pPr/>
                      <a:t>[VALEUR]</a:t>
                    </a:fld>
                    <a:r>
                      <a:rPr lang="en-US"/>
                      <a:t> k€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B5-488D-A911-A7D09C6FBCAB}"/>
                </c:ext>
              </c:extLst>
            </c:dLbl>
            <c:dLbl>
              <c:idx val="4"/>
              <c:layout>
                <c:manualLayout>
                  <c:x val="-1.4412222509781033E-16"/>
                  <c:y val="-4.8102843013343229E-2"/>
                </c:manualLayout>
              </c:layout>
              <c:tx>
                <c:rich>
                  <a:bodyPr/>
                  <a:lstStyle/>
                  <a:p>
                    <a:fld id="{941C540B-91DB-4CE1-B584-5306A753CACF}" type="VALUE">
                      <a:rPr lang="en-US"/>
                      <a:pPr/>
                      <a:t>[VALEUR]</a:t>
                    </a:fld>
                    <a:r>
                      <a:rPr lang="en-US"/>
                      <a:t> k€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7B5-488D-A911-A7D09C6FBCAB}"/>
                </c:ext>
              </c:extLst>
            </c:dLbl>
            <c:dLbl>
              <c:idx val="5"/>
              <c:layout>
                <c:manualLayout>
                  <c:x val="0"/>
                  <c:y val="-4.2002224571453049E-2"/>
                </c:manualLayout>
              </c:layout>
              <c:tx>
                <c:rich>
                  <a:bodyPr/>
                  <a:lstStyle/>
                  <a:p>
                    <a:fld id="{2455C499-00BE-4DFB-B6A4-521D96300A25}" type="VALUE">
                      <a:rPr lang="en-US"/>
                      <a:pPr/>
                      <a:t>[VALEUR]</a:t>
                    </a:fld>
                    <a:r>
                      <a:rPr lang="en-US"/>
                      <a:t> k€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7B5-488D-A911-A7D09C6FBCAB}"/>
                </c:ext>
              </c:extLst>
            </c:dLbl>
            <c:dLbl>
              <c:idx val="6"/>
              <c:layout>
                <c:manualLayout>
                  <c:x val="6.4608150407155149E-4"/>
                  <c:y val="-1.2047143272600971E-2"/>
                </c:manualLayout>
              </c:layout>
              <c:tx>
                <c:rich>
                  <a:bodyPr/>
                  <a:lstStyle/>
                  <a:p>
                    <a:fld id="{53AE9546-6640-415C-B032-46CB85260003}" type="VALUE">
                      <a:rPr lang="en-US"/>
                      <a:pPr/>
                      <a:t>[VALEUR]</a:t>
                    </a:fld>
                    <a:r>
                      <a:rPr lang="en-US"/>
                      <a:t> k€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7B5-488D-A911-A7D09C6FBCAB}"/>
                </c:ext>
              </c:extLst>
            </c:dLbl>
            <c:dLbl>
              <c:idx val="7"/>
              <c:layout>
                <c:manualLayout>
                  <c:x val="2.5379009980151551E-5"/>
                  <c:y val="-2.0147395087473687E-2"/>
                </c:manualLayout>
              </c:layout>
              <c:tx>
                <c:rich>
                  <a:bodyPr/>
                  <a:lstStyle/>
                  <a:p>
                    <a:fld id="{2ACE3FB6-B5A8-4296-ACCB-FAD00275EE0B}" type="VALUE">
                      <a:rPr lang="en-US"/>
                      <a:pPr/>
                      <a:t>[VALEUR]</a:t>
                    </a:fld>
                    <a:r>
                      <a:rPr lang="en-US"/>
                      <a:t> k€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B66-42DE-80A4-893C7A1F7D9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84421AB-DFB8-49DA-AEFE-0731DEEEAAA3}" type="VALUE">
                      <a:rPr lang="en-US"/>
                      <a:pPr/>
                      <a:t>[VALEUR]</a:t>
                    </a:fld>
                    <a:r>
                      <a:rPr lang="en-US"/>
                      <a:t> k€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432-4671-A1BA-BA745592DDE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5A57513-6CA7-4578-AE9F-5534F95209F5}" type="VALUE">
                      <a:rPr lang="en-US"/>
                      <a:pPr/>
                      <a:t>[VALEUR]</a:t>
                    </a:fld>
                    <a:r>
                      <a:rPr lang="en-US"/>
                      <a:t> k€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664-403D-AC0C-B8DA1DEAE6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'Mise sur le marché'!$E$4:$N$4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'Mise sur le marché'!$E$9:$N$9</c:f>
              <c:numCache>
                <c:formatCode>_-* #\ ##0\ _€_-;\-* #\ ##0\ _€_-;_-* "-"??\ _€_-;_-@_-</c:formatCode>
                <c:ptCount val="10"/>
                <c:pt idx="0">
                  <c:v>67359</c:v>
                </c:pt>
                <c:pt idx="1">
                  <c:v>77858</c:v>
                </c:pt>
                <c:pt idx="2">
                  <c:v>80343</c:v>
                </c:pt>
                <c:pt idx="3">
                  <c:v>79199</c:v>
                </c:pt>
                <c:pt idx="4">
                  <c:v>81162</c:v>
                </c:pt>
                <c:pt idx="5">
                  <c:v>79157</c:v>
                </c:pt>
                <c:pt idx="6">
                  <c:v>91100.001000000004</c:v>
                </c:pt>
                <c:pt idx="7">
                  <c:v>95873.423500000004</c:v>
                </c:pt>
                <c:pt idx="8">
                  <c:v>89194.578819999995</c:v>
                </c:pt>
                <c:pt idx="9">
                  <c:v>62343.151760000001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B5-488D-A911-A7D09C6FBCAB}"/>
            </c:ext>
          </c:extLst>
        </c:ser>
        <c:ser>
          <c:idx val="1"/>
          <c:order val="1"/>
          <c:tx>
            <c:strRef>
              <c:f>'Mise sur le marché'!$B$10</c:f>
              <c:strCache>
                <c:ptCount val="1"/>
                <c:pt idx="0">
                  <c:v>Montant de l'éco-contribution nature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5.0174913213880956E-4"/>
                  <c:y val="-8.4929967606397427E-2"/>
                </c:manualLayout>
              </c:layout>
              <c:tx>
                <c:rich>
                  <a:bodyPr/>
                  <a:lstStyle/>
                  <a:p>
                    <a:fld id="{E3DDE3C1-45FC-4ABE-9500-862F952FFD79}" type="VALUE">
                      <a:rPr lang="en-US"/>
                      <a:pPr/>
                      <a:t>[VALEUR]</a:t>
                    </a:fld>
                    <a:r>
                      <a:rPr lang="en-US"/>
                      <a:t> k€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81125753256778"/>
                      <c:h val="5.238846679508384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B7B5-488D-A911-A7D09C6FBCAB}"/>
                </c:ext>
              </c:extLst>
            </c:dLbl>
            <c:dLbl>
              <c:idx val="7"/>
              <c:layout>
                <c:manualLayout>
                  <c:x val="0"/>
                  <c:y val="-0.10341810051307711"/>
                </c:manualLayout>
              </c:layout>
              <c:tx>
                <c:rich>
                  <a:bodyPr/>
                  <a:lstStyle/>
                  <a:p>
                    <a:fld id="{24AD013D-8C60-4B0A-8742-C927945ABF5F}" type="VALUE">
                      <a:rPr lang="en-US"/>
                      <a:pPr/>
                      <a:t>[VALEUR]</a:t>
                    </a:fld>
                    <a:r>
                      <a:rPr lang="en-US"/>
                      <a:t> k€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B66-42DE-80A4-893C7A1F7D9A}"/>
                </c:ext>
              </c:extLst>
            </c:dLbl>
            <c:dLbl>
              <c:idx val="8"/>
              <c:layout>
                <c:manualLayout>
                  <c:x val="2.0990934380566092E-2"/>
                  <c:y val="-6.7684486508122879E-2"/>
                </c:manualLayout>
              </c:layout>
              <c:tx>
                <c:rich>
                  <a:bodyPr/>
                  <a:lstStyle/>
                  <a:p>
                    <a:fld id="{DFA2C02E-59D8-470A-BE3E-C967FACD8C11}" type="VALUE">
                      <a:rPr lang="en-US"/>
                      <a:pPr/>
                      <a:t>[VALEUR]</a:t>
                    </a:fld>
                    <a:r>
                      <a:rPr lang="en-US"/>
                      <a:t> k€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432-4671-A1BA-BA745592DDE6}"/>
                </c:ext>
              </c:extLst>
            </c:dLbl>
            <c:dLbl>
              <c:idx val="9"/>
              <c:layout>
                <c:manualLayout>
                  <c:x val="0"/>
                  <c:y val="-5.2916447965821532E-2"/>
                </c:manualLayout>
              </c:layout>
              <c:tx>
                <c:rich>
                  <a:bodyPr/>
                  <a:lstStyle/>
                  <a:p>
                    <a:fld id="{8518DA70-BBE5-4242-BFA4-A14376D10183}" type="VALUE">
                      <a:rPr lang="en-US"/>
                      <a:pPr/>
                      <a:t>[VALEUR]</a:t>
                    </a:fld>
                    <a:r>
                      <a:rPr lang="en-US"/>
                      <a:t> k€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14D-4239-9CEA-453CD94EB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'Mise sur le marché'!$E$4:$N$4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'Mise sur le marché'!$E$10:$N$10</c:f>
              <c:numCache>
                <c:formatCode>_-* #\ ##0\ _€_-;\-* #\ ##0\ _€_-;_-* "-"??\ _€_-;_-@_-</c:formatCode>
                <c:ptCount val="10"/>
                <c:pt idx="6">
                  <c:v>22800.001</c:v>
                </c:pt>
                <c:pt idx="7">
                  <c:v>22036.473389999999</c:v>
                </c:pt>
                <c:pt idx="8">
                  <c:v>20430.044880000001</c:v>
                </c:pt>
                <c:pt idx="9">
                  <c:v>12613.168519999999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B5-488D-A911-A7D09C6FBC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42656112"/>
        <c:axId val="542657680"/>
      </c:barChart>
      <c:catAx>
        <c:axId val="54265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  <a:headEnd type="oval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57680"/>
        <c:crosses val="autoZero"/>
        <c:auto val="1"/>
        <c:lblAlgn val="ctr"/>
        <c:lblOffset val="100"/>
        <c:noMultiLvlLbl val="0"/>
      </c:catAx>
      <c:valAx>
        <c:axId val="54265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561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07878526377353"/>
          <c:y val="0.89582824440062447"/>
          <c:w val="0.87030921287978358"/>
          <c:h val="6.18232911103503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r>
              <a:rPr lang="fr-FR">
                <a:solidFill>
                  <a:schemeClr val="bg1">
                    <a:lumMod val="50000"/>
                  </a:schemeClr>
                </a:solidFill>
              </a:rPr>
              <a:t>Evolution des tonnages concernés par l'éco-modulation</a:t>
            </a:r>
          </a:p>
        </c:rich>
      </c:tx>
      <c:layout>
        <c:manualLayout>
          <c:xMode val="edge"/>
          <c:yMode val="edge"/>
          <c:x val="0.16123959056180456"/>
          <c:y val="4.096262821383265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840393500302275"/>
          <c:y val="0.16351589384660253"/>
          <c:w val="0.84874910884270716"/>
          <c:h val="0.64848014844065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'Mise sur le marché'!$B$14</c:f>
              <c:strCache>
                <c:ptCount val="1"/>
                <c:pt idx="0">
                  <c:v>Part des tonnages malussés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dLbl>
              <c:idx val="5"/>
              <c:layout>
                <c:manualLayout>
                  <c:x val="-1.78671102024364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86-4A8C-AA4B-E3F1B2CFD0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'Mise sur le marché'!$G$4:$N$4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'Mise sur le marché'!$G$14:$N$14</c:f>
              <c:numCache>
                <c:formatCode>0.0%</c:formatCode>
                <c:ptCount val="8"/>
                <c:pt idx="0">
                  <c:v>0.79703219636595468</c:v>
                </c:pt>
                <c:pt idx="1">
                  <c:v>0.68176850765384889</c:v>
                </c:pt>
                <c:pt idx="2">
                  <c:v>0.62528568994832356</c:v>
                </c:pt>
                <c:pt idx="3">
                  <c:v>0.62754724029297015</c:v>
                </c:pt>
                <c:pt idx="4">
                  <c:v>0.60725975652232023</c:v>
                </c:pt>
                <c:pt idx="5">
                  <c:v>0.61840393385142101</c:v>
                </c:pt>
                <c:pt idx="6">
                  <c:v>0.57622065667150846</c:v>
                </c:pt>
                <c:pt idx="7">
                  <c:v>0.56908310684290975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F-478C-808A-5261571BF1B0}"/>
            </c:ext>
          </c:extLst>
        </c:ser>
        <c:ser>
          <c:idx val="1"/>
          <c:order val="1"/>
          <c:tx>
            <c:strRef>
              <c:f>'Mise sur le marché'!$B$15</c:f>
              <c:strCache>
                <c:ptCount val="1"/>
                <c:pt idx="0">
                  <c:v>Part des tonnages bonussés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100498977741028E-2"/>
                  <c:y val="-1.273607004211264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EF-478C-808A-5261571BF1B0}"/>
                </c:ext>
              </c:extLst>
            </c:dLbl>
            <c:dLbl>
              <c:idx val="1"/>
              <c:layout>
                <c:manualLayout>
                  <c:x val="2.23338877530455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EF-478C-808A-5261571BF1B0}"/>
                </c:ext>
              </c:extLst>
            </c:dLbl>
            <c:dLbl>
              <c:idx val="2"/>
              <c:layout>
                <c:manualLayout>
                  <c:x val="1.563372142713183E-2"/>
                  <c:y val="-7.384943221570509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EF-478C-808A-5261571BF1B0}"/>
                </c:ext>
              </c:extLst>
            </c:dLbl>
            <c:dLbl>
              <c:idx val="3"/>
              <c:layout>
                <c:manualLayout>
                  <c:x val="2.23338877530455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EF-478C-808A-5261571BF1B0}"/>
                </c:ext>
              </c:extLst>
            </c:dLbl>
            <c:dLbl>
              <c:idx val="4"/>
              <c:layout>
                <c:manualLayout>
                  <c:x val="1.97507186411992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F-478C-808A-5261571BF1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'Mise sur le marché'!$G$4:$N$4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'Mise sur le marché'!$G$15:$N$15</c:f>
              <c:numCache>
                <c:formatCode>0.0%</c:formatCode>
                <c:ptCount val="8"/>
                <c:pt idx="0">
                  <c:v>0.17692955052598022</c:v>
                </c:pt>
                <c:pt idx="1">
                  <c:v>0.21798969999489834</c:v>
                </c:pt>
                <c:pt idx="2">
                  <c:v>0.23331807872048316</c:v>
                </c:pt>
                <c:pt idx="3">
                  <c:v>0.28690435740313303</c:v>
                </c:pt>
                <c:pt idx="4">
                  <c:v>0.34857057515896861</c:v>
                </c:pt>
                <c:pt idx="5">
                  <c:v>1.0736026977749222</c:v>
                </c:pt>
                <c:pt idx="6">
                  <c:v>1.0906287505642895</c:v>
                </c:pt>
                <c:pt idx="7">
                  <c:v>1.1819971423610076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EF-478C-808A-5261571BF1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80"/>
        <c:overlap val="-8"/>
        <c:axId val="542654936"/>
        <c:axId val="542656504"/>
      </c:barChart>
      <c:catAx>
        <c:axId val="542654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56504"/>
        <c:crosses val="autoZero"/>
        <c:auto val="1"/>
        <c:lblAlgn val="ctr"/>
        <c:lblOffset val="100"/>
        <c:noMultiLvlLbl val="0"/>
      </c:catAx>
      <c:valAx>
        <c:axId val="542656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549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47242784837E-2"/>
          <c:y val="0.90785450912291554"/>
          <c:w val="0.94243431638783304"/>
          <c:h val="6.7976306587054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r>
              <a:rPr lang="en-US"/>
              <a:t>Evolution du taux de contribution</a:t>
            </a:r>
          </a:p>
        </c:rich>
      </c:tx>
      <c:layout>
        <c:manualLayout>
          <c:xMode val="edge"/>
          <c:yMode val="edge"/>
          <c:x val="0.22772505548049637"/>
          <c:y val="2.15116902768289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840393500302275"/>
          <c:y val="0.16351589384660253"/>
          <c:w val="0.82641522108966159"/>
          <c:h val="0.72501603966170891"/>
        </c:manualLayout>
      </c:layout>
      <c:lineChart>
        <c:grouping val="standard"/>
        <c:varyColors val="0"/>
        <c:ser>
          <c:idx val="0"/>
          <c:order val="0"/>
          <c:tx>
            <c:strRef>
              <c:f>'Mise sur le marché'!$B$24</c:f>
              <c:strCache>
                <c:ptCount val="1"/>
                <c:pt idx="0">
                  <c:v>Taux de contribution</c:v>
                </c:pt>
              </c:strCache>
            </c:strRef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38100">
                <a:solidFill>
                  <a:srgbClr val="C00000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6.9815733116020504E-2"/>
                  <c:y val="-6.2006891995643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5B-4347-AFC9-71960747D7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'Mise sur le marché'!$E$4:$M$4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'Mise sur le marché'!$E$24:$N$24</c:f>
              <c:numCache>
                <c:formatCode>0.00%</c:formatCode>
                <c:ptCount val="10"/>
                <c:pt idx="0">
                  <c:v>0.76916615409090916</c:v>
                </c:pt>
                <c:pt idx="1">
                  <c:v>0.84260625</c:v>
                </c:pt>
                <c:pt idx="2">
                  <c:v>0.89303760892525186</c:v>
                </c:pt>
                <c:pt idx="3">
                  <c:v>0.89382837531350123</c:v>
                </c:pt>
                <c:pt idx="4">
                  <c:v>0.90136998675177649</c:v>
                </c:pt>
                <c:pt idx="5">
                  <c:v>0.90479733100523818</c:v>
                </c:pt>
                <c:pt idx="6">
                  <c:v>0.85234531433802185</c:v>
                </c:pt>
                <c:pt idx="7">
                  <c:v>0.86359906750494153</c:v>
                </c:pt>
                <c:pt idx="8">
                  <c:v>0.69648629082418201</c:v>
                </c:pt>
                <c:pt idx="9">
                  <c:v>0.68899007045961735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5B-4347-AFC9-71960747D74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42658072"/>
        <c:axId val="542655328"/>
      </c:lineChart>
      <c:catAx>
        <c:axId val="542658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55328"/>
        <c:crosses val="autoZero"/>
        <c:auto val="1"/>
        <c:lblAlgn val="ctr"/>
        <c:lblOffset val="100"/>
        <c:noMultiLvlLbl val="0"/>
      </c:catAx>
      <c:valAx>
        <c:axId val="5426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580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r>
              <a:rPr lang="en-US">
                <a:solidFill>
                  <a:schemeClr val="bg1">
                    <a:lumMod val="50000"/>
                  </a:schemeClr>
                </a:solidFill>
              </a:rPr>
              <a:t>Evolution de l'Eco-contribution moyenne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161575497299783"/>
          <c:y val="0.19072687342653596"/>
          <c:w val="0.84697714894917231"/>
          <c:h val="0.697805274340707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'Mise sur le marché'!$B$11</c:f>
              <c:strCache>
                <c:ptCount val="1"/>
                <c:pt idx="0">
                  <c:v>Eco-contribution moyenne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>
                  <a:alpha val="97000"/>
                </a:srgb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'Mise sur le marché'!$E$4:$M$4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'Mise sur le marché'!$E$11:$N$11</c:f>
              <c:numCache>
                <c:formatCode>0.00</c:formatCode>
                <c:ptCount val="10"/>
                <c:pt idx="0">
                  <c:v>39</c:v>
                </c:pt>
                <c:pt idx="1">
                  <c:v>48</c:v>
                </c:pt>
                <c:pt idx="2">
                  <c:v>50.88</c:v>
                </c:pt>
                <c:pt idx="3">
                  <c:v>52.41</c:v>
                </c:pt>
                <c:pt idx="4">
                  <c:v>54.18</c:v>
                </c:pt>
                <c:pt idx="5">
                  <c:v>53.98</c:v>
                </c:pt>
                <c:pt idx="6">
                  <c:v>59.477776774006905</c:v>
                </c:pt>
                <c:pt idx="7">
                  <c:v>65.380522205230108</c:v>
                </c:pt>
                <c:pt idx="8">
                  <c:v>65.289964220096181</c:v>
                </c:pt>
                <c:pt idx="9" formatCode="_-* #\ ##0.00\ _€_-;\-* #\ ##0.00\ _€_-;_-* &quot;-&quot;??\ _€_-;_-@_-">
                  <c:v>56.721768153587426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5-4FFA-A6A5-F450C5E230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31"/>
        <c:overlap val="-18"/>
        <c:axId val="542651408"/>
        <c:axId val="542645920"/>
      </c:barChart>
      <c:catAx>
        <c:axId val="54265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45920"/>
        <c:crosses val="autoZero"/>
        <c:auto val="1"/>
        <c:lblAlgn val="ctr"/>
        <c:lblOffset val="100"/>
        <c:noMultiLvlLbl val="0"/>
      </c:catAx>
      <c:valAx>
        <c:axId val="54264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514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r>
              <a:rPr lang="en-US">
                <a:solidFill>
                  <a:schemeClr val="bg1">
                    <a:lumMod val="50000"/>
                  </a:schemeClr>
                </a:solidFill>
              </a:rPr>
              <a:t>Evolution du nombre de collectivités locales signataires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840399146935789"/>
          <c:y val="0.17892312269679553"/>
          <c:w val="0.82641522108966159"/>
          <c:h val="0.64592440753250258"/>
        </c:manualLayout>
      </c:layout>
      <c:lineChart>
        <c:grouping val="standard"/>
        <c:varyColors val="0"/>
        <c:ser>
          <c:idx val="0"/>
          <c:order val="0"/>
          <c:tx>
            <c:strRef>
              <c:f>'Collecte et tri'!$B$6</c:f>
              <c:strCache>
                <c:ptCount val="1"/>
                <c:pt idx="0">
                  <c:v>Nombre de collectivités locales signataires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38100">
                <a:solidFill>
                  <a:schemeClr val="accent6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'Collecte et tri'!$E$4:$N$4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'Collecte et tri'!$E$6:$N$6</c:f>
              <c:numCache>
                <c:formatCode>_-* #\ ##0\ _€_-;\-* #\ ##0\ _€_-;_-* "-"??\ _€_-;_-@_-</c:formatCode>
                <c:ptCount val="10"/>
                <c:pt idx="0">
                  <c:v>1115</c:v>
                </c:pt>
                <c:pt idx="1">
                  <c:v>1068</c:v>
                </c:pt>
                <c:pt idx="2">
                  <c:v>1071</c:v>
                </c:pt>
                <c:pt idx="3">
                  <c:v>984</c:v>
                </c:pt>
                <c:pt idx="4">
                  <c:v>984</c:v>
                </c:pt>
                <c:pt idx="5">
                  <c:v>733</c:v>
                </c:pt>
                <c:pt idx="6">
                  <c:v>710</c:v>
                </c:pt>
                <c:pt idx="7">
                  <c:v>703</c:v>
                </c:pt>
                <c:pt idx="8">
                  <c:v>691</c:v>
                </c:pt>
                <c:pt idx="9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4-45FB-9CBB-341F96F9E5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42648664"/>
        <c:axId val="542649840"/>
      </c:lineChart>
      <c:catAx>
        <c:axId val="54264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49840"/>
        <c:crosses val="autoZero"/>
        <c:auto val="1"/>
        <c:lblAlgn val="ctr"/>
        <c:lblOffset val="100"/>
        <c:noMultiLvlLbl val="0"/>
      </c:catAx>
      <c:valAx>
        <c:axId val="54264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48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r>
              <a:rPr lang="fr-FR">
                <a:solidFill>
                  <a:schemeClr val="bg1">
                    <a:lumMod val="50000"/>
                  </a:schemeClr>
                </a:solidFill>
              </a:rPr>
              <a:t>Evolution du taux de couverture de la population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840393500302275"/>
          <c:y val="0.16351589384660253"/>
          <c:w val="0.82641522108966159"/>
          <c:h val="0.648710748505834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'Collecte et tri'!$B$10</c:f>
              <c:strCache>
                <c:ptCount val="1"/>
                <c:pt idx="0">
                  <c:v>Taux de couverture de la population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'Collecte et tri'!$E$4:$N$4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'Collecte et tri'!$E$10:$N$10</c:f>
              <c:numCache>
                <c:formatCode>0.0%</c:formatCode>
                <c:ptCount val="10"/>
                <c:pt idx="0">
                  <c:v>0.98189114547155365</c:v>
                </c:pt>
                <c:pt idx="1">
                  <c:v>0.98245957903412673</c:v>
                </c:pt>
                <c:pt idx="2">
                  <c:v>0.98254984191324279</c:v>
                </c:pt>
                <c:pt idx="3">
                  <c:v>0.98405655641010636</c:v>
                </c:pt>
                <c:pt idx="4">
                  <c:v>0.98503957811286147</c:v>
                </c:pt>
                <c:pt idx="5">
                  <c:v>0.98572898528035535</c:v>
                </c:pt>
                <c:pt idx="6">
                  <c:v>0.99254806981366117</c:v>
                </c:pt>
                <c:pt idx="7">
                  <c:v>0.99314248991765541</c:v>
                </c:pt>
                <c:pt idx="8">
                  <c:v>0.99569016466371119</c:v>
                </c:pt>
                <c:pt idx="9">
                  <c:v>0.99609896384300267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7-4CAC-B6BB-6B7EED3D7B11}"/>
            </c:ext>
          </c:extLst>
        </c:ser>
        <c:ser>
          <c:idx val="1"/>
          <c:order val="1"/>
          <c:tx>
            <c:strRef>
              <c:f>'Collecte et tri'!$B$14</c:f>
              <c:strCache>
                <c:ptCount val="1"/>
                <c:pt idx="0">
                  <c:v>Taux de couverture de la population sur les DOM COM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100498977741028E-2"/>
                  <c:y val="3.78548971121780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77-4CAC-B6BB-6B7EED3D7B11}"/>
                </c:ext>
              </c:extLst>
            </c:dLbl>
            <c:dLbl>
              <c:idx val="1"/>
              <c:layout>
                <c:manualLayout>
                  <c:x val="2.8503068885302983E-2"/>
                  <c:y val="-4.01619604262031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77-4CAC-B6BB-6B7EED3D7B11}"/>
                </c:ext>
              </c:extLst>
            </c:dLbl>
            <c:dLbl>
              <c:idx val="2"/>
              <c:layout>
                <c:manualLayout>
                  <c:x val="1.56337214271319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77-4CAC-B6BB-6B7EED3D7B11}"/>
                </c:ext>
              </c:extLst>
            </c:dLbl>
            <c:dLbl>
              <c:idx val="3"/>
              <c:layout>
                <c:manualLayout>
                  <c:x val="2.2333887753045584E-2"/>
                  <c:y val="-7.36269941668626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77-4CAC-B6BB-6B7EED3D7B11}"/>
                </c:ext>
              </c:extLst>
            </c:dLbl>
            <c:dLbl>
              <c:idx val="4"/>
              <c:layout>
                <c:manualLayout>
                  <c:x val="2.0100498977740945E-2"/>
                  <c:y val="-4.0160642570281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77-4CAC-B6BB-6B7EED3D7B11}"/>
                </c:ext>
              </c:extLst>
            </c:dLbl>
            <c:dLbl>
              <c:idx val="5"/>
              <c:layout>
                <c:manualLayout>
                  <c:x val="2.4567276528349981E-2"/>
                  <c:y val="-4.0161959345628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77-4CAC-B6BB-6B7EED3D7B11}"/>
                </c:ext>
              </c:extLst>
            </c:dLbl>
            <c:dLbl>
              <c:idx val="6"/>
              <c:layout>
                <c:manualLayout>
                  <c:x val="1.7336114846983192E-2"/>
                  <c:y val="-3.721130967112114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77-4CAC-B6BB-6B7EED3D7B11}"/>
                </c:ext>
              </c:extLst>
            </c:dLbl>
            <c:dLbl>
              <c:idx val="7"/>
              <c:layout>
                <c:manualLayout>
                  <c:x val="2.7758004006164103E-2"/>
                  <c:y val="-3.4442602081635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F3-4611-843D-396577ABCC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'Collecte et tri'!$E$4:$N$4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'Collecte et tri'!$E$14:$L$14</c:f>
              <c:numCache>
                <c:formatCode>0.0%</c:formatCode>
                <c:ptCount val="8"/>
                <c:pt idx="0">
                  <c:v>0.58910898947067669</c:v>
                </c:pt>
                <c:pt idx="1">
                  <c:v>0.59336270408110547</c:v>
                </c:pt>
                <c:pt idx="2">
                  <c:v>0.59190920190679897</c:v>
                </c:pt>
                <c:pt idx="3">
                  <c:v>0.58146143029169695</c:v>
                </c:pt>
                <c:pt idx="4">
                  <c:v>0.57786743195490908</c:v>
                </c:pt>
                <c:pt idx="5">
                  <c:v>0.78585433278387373</c:v>
                </c:pt>
                <c:pt idx="6">
                  <c:v>0.79628596700452525</c:v>
                </c:pt>
                <c:pt idx="7">
                  <c:v>0.79628596700452525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77-4CAC-B6BB-6B7EED3D7B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8"/>
        <c:overlap val="-10"/>
        <c:axId val="542643568"/>
        <c:axId val="542643960"/>
      </c:barChart>
      <c:catAx>
        <c:axId val="54264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43960"/>
        <c:crosses val="autoZero"/>
        <c:auto val="1"/>
        <c:lblAlgn val="ctr"/>
        <c:lblOffset val="100"/>
        <c:noMultiLvlLbl val="0"/>
      </c:catAx>
      <c:valAx>
        <c:axId val="542643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435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r>
              <a:rPr lang="fr-FR">
                <a:solidFill>
                  <a:schemeClr val="bg1">
                    <a:lumMod val="50000"/>
                  </a:schemeClr>
                </a:solidFill>
              </a:rPr>
              <a:t>Evolution de la répartition des montants de soutien par type</a:t>
            </a:r>
          </a:p>
        </c:rich>
      </c:tx>
      <c:layout>
        <c:manualLayout>
          <c:xMode val="edge"/>
          <c:yMode val="edge"/>
          <c:x val="0.13007746354699193"/>
          <c:y val="1.1940295700952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147416525980513"/>
          <c:y val="0.14618581014143914"/>
          <c:w val="0.82277992777351971"/>
          <c:h val="0.561204039295939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'Collecte et tri'!$B$16</c:f>
              <c:strCache>
                <c:ptCount val="1"/>
                <c:pt idx="0">
                  <c:v>Soutien au titre du recyclage -STR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'Collecte et tri'!$E$4:$N$4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'Collecte et tri'!$E$16:$N$16</c:f>
              <c:numCache>
                <c:formatCode>_-* #\ ##0\ _€_-;\-* #\ ##0\ _€_-;_-* "-"??\ _€_-;_-@_-</c:formatCode>
                <c:ptCount val="10"/>
                <c:pt idx="0">
                  <c:v>30814.60787</c:v>
                </c:pt>
                <c:pt idx="1">
                  <c:v>45214.249000000003</c:v>
                </c:pt>
                <c:pt idx="2">
                  <c:v>45975</c:v>
                </c:pt>
                <c:pt idx="3">
                  <c:v>45850</c:v>
                </c:pt>
                <c:pt idx="4">
                  <c:v>45086</c:v>
                </c:pt>
                <c:pt idx="5">
                  <c:v>44228</c:v>
                </c:pt>
                <c:pt idx="6">
                  <c:v>62589.974280000002</c:v>
                </c:pt>
                <c:pt idx="7">
                  <c:v>61542.301930000001</c:v>
                </c:pt>
                <c:pt idx="8">
                  <c:v>59724.827960000002</c:v>
                </c:pt>
                <c:pt idx="9">
                  <c:v>52968.154399999999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5-42B0-96CB-A4AA2D2A1355}"/>
            </c:ext>
          </c:extLst>
        </c:ser>
        <c:ser>
          <c:idx val="1"/>
          <c:order val="1"/>
          <c:tx>
            <c:strRef>
              <c:f>'Collecte et tri'!$B$17</c:f>
              <c:strCache>
                <c:ptCount val="1"/>
                <c:pt idx="0">
                  <c:v>Soutien à la valorisation -SVALHREC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'Collecte et tri'!$E$4:$N$4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'Collecte et tri'!$E$17:$N$17</c:f>
              <c:numCache>
                <c:formatCode>_-* #\ ##0\ _€_-;\-* #\ ##0\ _€_-;_-* "-"??\ _€_-;_-@_-</c:formatCode>
                <c:ptCount val="10"/>
                <c:pt idx="0">
                  <c:v>20113.792839999998</c:v>
                </c:pt>
                <c:pt idx="1">
                  <c:v>12976.409</c:v>
                </c:pt>
                <c:pt idx="2">
                  <c:v>12000</c:v>
                </c:pt>
                <c:pt idx="3">
                  <c:v>9307</c:v>
                </c:pt>
                <c:pt idx="4">
                  <c:v>9667</c:v>
                </c:pt>
                <c:pt idx="5">
                  <c:v>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45-42B0-96CB-A4AA2D2A1355}"/>
            </c:ext>
          </c:extLst>
        </c:ser>
        <c:ser>
          <c:idx val="2"/>
          <c:order val="2"/>
          <c:tx>
            <c:strRef>
              <c:f>'Collecte et tri'!$B$18</c:f>
              <c:strCache>
                <c:ptCount val="1"/>
                <c:pt idx="0">
                  <c:v>Soutien à l'incinération avec récupération d'énergie -SVALENERG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9416062925002923E-2"/>
                  <c:y val="1.273209442702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45-42B0-96CB-A4AA2D2A1355}"/>
                </c:ext>
              </c:extLst>
            </c:dLbl>
            <c:dLbl>
              <c:idx val="1"/>
              <c:layout>
                <c:manualLayout>
                  <c:x val="4.598540674583674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45-42B0-96CB-A4AA2D2A1355}"/>
                </c:ext>
              </c:extLst>
            </c:dLbl>
            <c:dLbl>
              <c:idx val="2"/>
              <c:layout>
                <c:manualLayout>
                  <c:x val="4.3795625472225472E-2"/>
                  <c:y val="3.1830236067567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45-42B0-96CB-A4AA2D2A1355}"/>
                </c:ext>
              </c:extLst>
            </c:dLbl>
            <c:dLbl>
              <c:idx val="3"/>
              <c:layout>
                <c:manualLayout>
                  <c:x val="4.8175188019447937E-2"/>
                  <c:y val="-2.917737933569415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45-42B0-96CB-A4AA2D2A1355}"/>
                </c:ext>
              </c:extLst>
            </c:dLbl>
            <c:dLbl>
              <c:idx val="4"/>
              <c:layout>
                <c:manualLayout>
                  <c:x val="4.909346969299112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45-42B0-96CB-A4AA2D2A1355}"/>
                </c:ext>
              </c:extLst>
            </c:dLbl>
            <c:dLbl>
              <c:idx val="5"/>
              <c:layout>
                <c:manualLayout>
                  <c:x val="4.3795625472225472E-2"/>
                  <c:y val="6.36604721351346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45-42B0-96CB-A4AA2D2A13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'Collecte et tri'!$E$4:$N$4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'Collecte et tri'!$E$18:$N$18</c:f>
              <c:numCache>
                <c:formatCode>_-* #\ ##0\ _€_-;\-* #\ ##0\ _€_-;_-* "-"??\ _€_-;_-@_-</c:formatCode>
                <c:ptCount val="10"/>
                <c:pt idx="0">
                  <c:v>0</c:v>
                </c:pt>
                <c:pt idx="1">
                  <c:v>695.66399999999999</c:v>
                </c:pt>
                <c:pt idx="2">
                  <c:v>716</c:v>
                </c:pt>
                <c:pt idx="3">
                  <c:v>585</c:v>
                </c:pt>
                <c:pt idx="4">
                  <c:v>641</c:v>
                </c:pt>
                <c:pt idx="5">
                  <c:v>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45-42B0-96CB-A4AA2D2A1355}"/>
            </c:ext>
          </c:extLst>
        </c:ser>
        <c:ser>
          <c:idx val="3"/>
          <c:order val="3"/>
          <c:tx>
            <c:strRef>
              <c:f>'Collecte et tri'!$B$19</c:f>
              <c:strCache>
                <c:ptCount val="1"/>
                <c:pt idx="0">
                  <c:v>Soutien à l'élimination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0401579392931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45-42B0-96CB-A4AA2D2A1355}"/>
                </c:ext>
              </c:extLst>
            </c:dLbl>
            <c:dLbl>
              <c:idx val="1"/>
              <c:layout>
                <c:manualLayout>
                  <c:x val="0"/>
                  <c:y val="-2.8647212460810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45-42B0-96CB-A4AA2D2A1355}"/>
                </c:ext>
              </c:extLst>
            </c:dLbl>
            <c:dLbl>
              <c:idx val="2"/>
              <c:layout>
                <c:manualLayout>
                  <c:x val="0"/>
                  <c:y val="-2.6115866392770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45-42B0-96CB-A4AA2D2A1355}"/>
                </c:ext>
              </c:extLst>
            </c:dLbl>
            <c:dLbl>
              <c:idx val="3"/>
              <c:layout>
                <c:manualLayout>
                  <c:x val="2.1898398684358717E-3"/>
                  <c:y val="-3.1830153392610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45-42B0-96CB-A4AA2D2A1355}"/>
                </c:ext>
              </c:extLst>
            </c:dLbl>
            <c:dLbl>
              <c:idx val="4"/>
              <c:layout>
                <c:manualLayout>
                  <c:x val="-1.4193383702883406E-16"/>
                  <c:y val="-2.2932963539474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45-42B0-96CB-A4AA2D2A1355}"/>
                </c:ext>
              </c:extLst>
            </c:dLbl>
            <c:dLbl>
              <c:idx val="5"/>
              <c:layout>
                <c:manualLayout>
                  <c:x val="-1.4193383702883406E-16"/>
                  <c:y val="-2.8973009892690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C45-42B0-96CB-A4AA2D2A13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'Collecte et tri'!$E$4:$N$4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'Collecte et tri'!$E$19:$N$19</c:f>
              <c:numCache>
                <c:formatCode>_-* #\ ##0\ _€_-;\-* #\ ##0\ _€_-;_-* "-"??\ _€_-;_-@_-</c:formatCode>
                <c:ptCount val="10"/>
                <c:pt idx="0">
                  <c:v>774.05485999999996</c:v>
                </c:pt>
                <c:pt idx="1">
                  <c:v>341.76799999999997</c:v>
                </c:pt>
                <c:pt idx="2">
                  <c:v>292</c:v>
                </c:pt>
                <c:pt idx="3">
                  <c:v>244</c:v>
                </c:pt>
                <c:pt idx="4">
                  <c:v>246</c:v>
                </c:pt>
                <c:pt idx="5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C45-42B0-96CB-A4AA2D2A1355}"/>
            </c:ext>
          </c:extLst>
        </c:ser>
        <c:ser>
          <c:idx val="4"/>
          <c:order val="4"/>
          <c:tx>
            <c:strRef>
              <c:f>'Collecte et tri'!$B$20</c:f>
              <c:strCache>
                <c:ptCount val="1"/>
                <c:pt idx="0">
                  <c:v>Soutien de majoration à la performance environnementale et technico-économique -SMPETE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3.8738120057784397E-3"/>
                  <c:y val="-3.118454503773801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2"/>
                      </a:solidFill>
                      <a:latin typeface="Marianne Light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C45-42B0-96CB-A4AA2D2A1355}"/>
                </c:ext>
              </c:extLst>
            </c:dLbl>
            <c:dLbl>
              <c:idx val="7"/>
              <c:layout>
                <c:manualLayout>
                  <c:x val="8.6164457690401739E-3"/>
                  <c:y val="-3.9869159521301815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2"/>
                      </a:solidFill>
                      <a:latin typeface="Marianne Light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9C-4FED-A81B-D2C780C64C54}"/>
                </c:ext>
              </c:extLst>
            </c:dLbl>
            <c:dLbl>
              <c:idx val="8"/>
              <c:layout>
                <c:manualLayout>
                  <c:x val="-1.1898417529860989E-16"/>
                  <c:y val="-3.60948306411717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2"/>
                      </a:solidFill>
                      <a:latin typeface="Marianne Light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06-4385-BCBF-C0A93B767B68}"/>
                </c:ext>
              </c:extLst>
            </c:dLbl>
            <c:dLbl>
              <c:idx val="9"/>
              <c:layout>
                <c:manualLayout>
                  <c:x val="-1.5786210459271825E-3"/>
                  <c:y val="-4.2729823364330996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2"/>
                      </a:solidFill>
                      <a:latin typeface="Marianne Light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12-44C4-A3EF-803733D72270}"/>
                </c:ext>
              </c:extLst>
            </c:dLbl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'Collecte et tri'!$E$4:$N$4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'Collecte et tri'!$E$20:$N$20</c:f>
              <c:numCache>
                <c:formatCode>_-* #\ ##0\ _€_-;\-* #\ ##0\ _€_-;_-* "-"??\ _€_-;_-@_-</c:formatCode>
                <c:ptCount val="10"/>
                <c:pt idx="6">
                  <c:v>5000</c:v>
                </c:pt>
                <c:pt idx="7">
                  <c:v>5000</c:v>
                </c:pt>
                <c:pt idx="8">
                  <c:v>5000</c:v>
                </c:pt>
                <c:pt idx="9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C45-42B0-96CB-A4AA2D2A1355}"/>
            </c:ext>
          </c:extLst>
        </c:ser>
        <c:ser>
          <c:idx val="6"/>
          <c:order val="5"/>
          <c:tx>
            <c:strRef>
              <c:f>'Collecte et tri'!$B$21</c:f>
              <c:strCache>
                <c:ptCount val="1"/>
                <c:pt idx="0">
                  <c:v>Soutien à la valorisation organique (compostage/méthanisation) pour les collectivités ultra-marines -SVO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1.8834078589419459E-3"/>
                  <c:y val="-4.0770851257526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C45-42B0-96CB-A4AA2D2A13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'Collecte et tri'!$E$4:$N$4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'Collecte et tri'!$E$21:$N$21</c:f>
              <c:numCache>
                <c:formatCode>_-* #\ ##0\ _€_-;\-* #\ ##0\ _€_-;_-* "-"??\ _€_-;_-@_-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3-8C45-42B0-96CB-A4AA2D2A13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42651800"/>
        <c:axId val="542654152"/>
      </c:barChart>
      <c:catAx>
        <c:axId val="542651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54152"/>
        <c:crosses val="autoZero"/>
        <c:auto val="1"/>
        <c:lblAlgn val="ctr"/>
        <c:lblOffset val="100"/>
        <c:noMultiLvlLbl val="0"/>
      </c:catAx>
      <c:valAx>
        <c:axId val="54265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2651800"/>
        <c:crosses val="autoZero"/>
        <c:crossBetween val="between"/>
        <c:majorUnit val="150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111317129789033E-4"/>
          <c:y val="0.79190596410888747"/>
          <c:w val="0.99912890947628963"/>
          <c:h val="0.18450554004370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121921</xdr:colOff>
      <xdr:row>0</xdr:row>
      <xdr:rowOff>0</xdr:rowOff>
    </xdr:from>
    <xdr:to>
      <xdr:col>1</xdr:col>
      <xdr:colOff>754381</xdr:colOff>
      <xdr:row>2</xdr:row>
      <xdr:rowOff>371229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781" y="0"/>
          <a:ext cx="632460" cy="7217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45721</xdr:colOff>
      <xdr:row>2</xdr:row>
      <xdr:rowOff>402851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30580" cy="753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167640</xdr:colOff>
      <xdr:row>2</xdr:row>
      <xdr:rowOff>0</xdr:rowOff>
    </xdr:from>
    <xdr:to>
      <xdr:col>24</xdr:col>
      <xdr:colOff>98611</xdr:colOff>
      <xdr:row>18</xdr:row>
      <xdr:rowOff>17929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152400</xdr:colOff>
      <xdr:row>2</xdr:row>
      <xdr:rowOff>1</xdr:rowOff>
    </xdr:from>
    <xdr:to>
      <xdr:col>32</xdr:col>
      <xdr:colOff>484094</xdr:colOff>
      <xdr:row>18</xdr:row>
      <xdr:rowOff>26894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182468</xdr:colOff>
      <xdr:row>18</xdr:row>
      <xdr:rowOff>81337</xdr:rowOff>
    </xdr:from>
    <xdr:to>
      <xdr:col>24</xdr:col>
      <xdr:colOff>98611</xdr:colOff>
      <xdr:row>37</xdr:row>
      <xdr:rowOff>107577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154081</xdr:colOff>
      <xdr:row>18</xdr:row>
      <xdr:rowOff>78439</xdr:rowOff>
    </xdr:from>
    <xdr:to>
      <xdr:col>32</xdr:col>
      <xdr:colOff>493058</xdr:colOff>
      <xdr:row>37</xdr:row>
      <xdr:rowOff>107577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178412</xdr:colOff>
      <xdr:row>37</xdr:row>
      <xdr:rowOff>169129</xdr:rowOff>
    </xdr:from>
    <xdr:to>
      <xdr:col>24</xdr:col>
      <xdr:colOff>98612</xdr:colOff>
      <xdr:row>57</xdr:row>
      <xdr:rowOff>125507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158003</xdr:colOff>
      <xdr:row>37</xdr:row>
      <xdr:rowOff>170329</xdr:rowOff>
    </xdr:from>
    <xdr:to>
      <xdr:col>32</xdr:col>
      <xdr:colOff>484094</xdr:colOff>
      <xdr:row>57</xdr:row>
      <xdr:rowOff>134470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185058</xdr:colOff>
      <xdr:row>1</xdr:row>
      <xdr:rowOff>13608</xdr:rowOff>
    </xdr:from>
    <xdr:to>
      <xdr:col>23</xdr:col>
      <xdr:colOff>510988</xdr:colOff>
      <xdr:row>14</xdr:row>
      <xdr:rowOff>170329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565773</xdr:colOff>
      <xdr:row>1</xdr:row>
      <xdr:rowOff>17930</xdr:rowOff>
    </xdr:from>
    <xdr:to>
      <xdr:col>32</xdr:col>
      <xdr:colOff>98612</xdr:colOff>
      <xdr:row>14</xdr:row>
      <xdr:rowOff>161364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188446</xdr:colOff>
      <xdr:row>14</xdr:row>
      <xdr:rowOff>233081</xdr:rowOff>
    </xdr:from>
    <xdr:to>
      <xdr:col>23</xdr:col>
      <xdr:colOff>510988</xdr:colOff>
      <xdr:row>27</xdr:row>
      <xdr:rowOff>116461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557092</xdr:colOff>
      <xdr:row>14</xdr:row>
      <xdr:rowOff>233624</xdr:rowOff>
    </xdr:from>
    <xdr:to>
      <xdr:col>32</xdr:col>
      <xdr:colOff>98612</xdr:colOff>
      <xdr:row>27</xdr:row>
      <xdr:rowOff>125506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564777</xdr:colOff>
      <xdr:row>27</xdr:row>
      <xdr:rowOff>187137</xdr:rowOff>
    </xdr:from>
    <xdr:to>
      <xdr:col>32</xdr:col>
      <xdr:colOff>98612</xdr:colOff>
      <xdr:row>40</xdr:row>
      <xdr:rowOff>179293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178333</xdr:colOff>
      <xdr:row>41</xdr:row>
      <xdr:rowOff>90821</xdr:rowOff>
    </xdr:from>
    <xdr:to>
      <xdr:col>23</xdr:col>
      <xdr:colOff>537882</xdr:colOff>
      <xdr:row>61</xdr:row>
      <xdr:rowOff>125506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167447</xdr:colOff>
      <xdr:row>1</xdr:row>
      <xdr:rowOff>17930</xdr:rowOff>
    </xdr:from>
    <xdr:to>
      <xdr:col>40</xdr:col>
      <xdr:colOff>510988</xdr:colOff>
      <xdr:row>14</xdr:row>
      <xdr:rowOff>143435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179774</xdr:colOff>
      <xdr:row>27</xdr:row>
      <xdr:rowOff>184736</xdr:rowOff>
    </xdr:from>
    <xdr:to>
      <xdr:col>23</xdr:col>
      <xdr:colOff>502024</xdr:colOff>
      <xdr:row>41</xdr:row>
      <xdr:rowOff>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165846</xdr:colOff>
      <xdr:row>14</xdr:row>
      <xdr:rowOff>233080</xdr:rowOff>
    </xdr:from>
    <xdr:to>
      <xdr:col>40</xdr:col>
      <xdr:colOff>493058</xdr:colOff>
      <xdr:row>27</xdr:row>
      <xdr:rowOff>116540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150159</xdr:colOff>
      <xdr:row>27</xdr:row>
      <xdr:rowOff>179295</xdr:rowOff>
    </xdr:from>
    <xdr:to>
      <xdr:col>40</xdr:col>
      <xdr:colOff>475130</xdr:colOff>
      <xdr:row>41</xdr:row>
      <xdr:rowOff>0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0.02135</cdr:x>
      <cdr:y>0.22727</cdr:y>
    </cdr:from>
    <cdr:to>
      <cdr:x>0.06497</cdr:x>
      <cdr:y>0.55552</cdr:y>
    </cdr:to>
    <cdr:sp macro="" textlink="">
      <cdr:nvSpPr>
        <cdr:cNvPr id="2" name="ZoneTexte 12">
          <a:extLst xmlns:a="http://schemas.openxmlformats.org/drawingml/2006/main">
            <a:ext uri="{FF2B5EF4-FFF2-40B4-BE49-F238E27FC236}">
              <a16:creationId xmlns:a16="http://schemas.microsoft.com/office/drawing/2014/main" id="{00000000-0008-0000-0400-00000D000000}"/>
            </a:ext>
          </a:extLst>
        </cdr:cNvPr>
        <cdr:cNvSpPr txBox="1"/>
      </cdr:nvSpPr>
      <cdr:spPr>
        <a:xfrm xmlns:a="http://schemas.openxmlformats.org/drawingml/2006/main" rot="16200000">
          <a:off x="-349020" y="1387245"/>
          <a:ext cx="1288594" cy="29845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bg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Millions €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171449</xdr:colOff>
      <xdr:row>1</xdr:row>
      <xdr:rowOff>50222</xdr:rowOff>
    </xdr:from>
    <xdr:to>
      <xdr:col>24</xdr:col>
      <xdr:colOff>523874</xdr:colOff>
      <xdr:row>14</xdr:row>
      <xdr:rowOff>238125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585479</xdr:colOff>
      <xdr:row>1</xdr:row>
      <xdr:rowOff>51583</xdr:rowOff>
    </xdr:from>
    <xdr:to>
      <xdr:col>33</xdr:col>
      <xdr:colOff>161925</xdr:colOff>
      <xdr:row>14</xdr:row>
      <xdr:rowOff>238125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22"/>
  <sheetViews>
    <sheetView topLeftCell="A4" zoomScale="85" zoomScaleNormal="85" workbookViewId="0">
      <selection activeCell="M5" sqref="M5"/>
    </sheetView>
  </sheetViews>
  <sheetFormatPr baseColWidth="10" defaultColWidth="11.453125" defaultRowHeight="14" x14ac:dyDescent="0.3"/>
  <cols>
    <col min="1" max="16384" width="11.453125" style="106"/>
  </cols>
  <sheetData>
    <row r="3" spans="2:13" ht="56.5" customHeight="1" x14ac:dyDescent="0.3">
      <c r="B3" s="245" t="s">
        <v>0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5" spans="2:13" ht="75.650000000000006" customHeight="1" x14ac:dyDescent="0.3">
      <c r="C5" s="247" t="s">
        <v>115</v>
      </c>
      <c r="D5" s="248"/>
      <c r="E5" s="248"/>
      <c r="F5" s="248"/>
      <c r="G5" s="248"/>
      <c r="H5" s="248"/>
      <c r="I5" s="248"/>
      <c r="J5" s="248"/>
      <c r="K5" s="248"/>
      <c r="L5" s="248"/>
    </row>
    <row r="6" spans="2:13" x14ac:dyDescent="0.3">
      <c r="C6" s="249" t="s">
        <v>1</v>
      </c>
      <c r="D6" s="249"/>
      <c r="E6" s="249"/>
      <c r="F6" s="249"/>
      <c r="G6" s="249"/>
      <c r="H6" s="249"/>
      <c r="I6" s="249"/>
      <c r="J6" s="249"/>
      <c r="K6" s="249"/>
      <c r="L6" s="249"/>
    </row>
    <row r="7" spans="2:13" x14ac:dyDescent="0.3">
      <c r="C7" s="249"/>
      <c r="D7" s="249"/>
      <c r="E7" s="249"/>
      <c r="F7" s="249"/>
      <c r="G7" s="249"/>
      <c r="H7" s="249"/>
      <c r="I7" s="249"/>
      <c r="J7" s="249"/>
      <c r="K7" s="249"/>
      <c r="L7" s="249"/>
    </row>
    <row r="9" spans="2:13" x14ac:dyDescent="0.3">
      <c r="D9" s="107" t="s">
        <v>2</v>
      </c>
      <c r="E9" s="107"/>
      <c r="F9" s="107"/>
      <c r="G9" s="107"/>
      <c r="H9" s="107" t="s">
        <v>3</v>
      </c>
      <c r="I9" s="107"/>
    </row>
    <row r="10" spans="2:13" x14ac:dyDescent="0.3">
      <c r="D10" s="108"/>
      <c r="E10" s="108"/>
      <c r="F10" s="108"/>
      <c r="G10" s="108"/>
      <c r="H10" s="108"/>
      <c r="I10" s="108"/>
    </row>
    <row r="11" spans="2:13" x14ac:dyDescent="0.3">
      <c r="D11" s="109"/>
      <c r="E11" s="110" t="s">
        <v>4</v>
      </c>
      <c r="F11" s="111"/>
      <c r="G11" s="111"/>
      <c r="H11" s="112"/>
      <c r="I11" s="110" t="s">
        <v>113</v>
      </c>
    </row>
    <row r="12" spans="2:13" ht="14.5" x14ac:dyDescent="0.35">
      <c r="D12" s="113"/>
      <c r="E12" s="110" t="s">
        <v>5</v>
      </c>
      <c r="F12" s="111"/>
      <c r="G12" s="114"/>
      <c r="H12" s="115"/>
      <c r="I12" s="110" t="s">
        <v>4</v>
      </c>
    </row>
    <row r="13" spans="2:13" x14ac:dyDescent="0.3">
      <c r="D13" s="111"/>
      <c r="E13" s="111"/>
      <c r="F13" s="111"/>
      <c r="G13" s="111"/>
      <c r="H13" s="116"/>
      <c r="I13" s="110" t="s">
        <v>114</v>
      </c>
    </row>
    <row r="14" spans="2:13" ht="14.5" x14ac:dyDescent="0.35">
      <c r="D14" s="114"/>
      <c r="E14" s="114"/>
      <c r="F14" s="114"/>
      <c r="G14" s="117"/>
      <c r="H14" s="118"/>
      <c r="I14" s="110" t="s">
        <v>6</v>
      </c>
    </row>
    <row r="15" spans="2:13" ht="14.5" x14ac:dyDescent="0.35">
      <c r="D15" s="114"/>
      <c r="E15" s="114"/>
      <c r="F15" s="114"/>
      <c r="G15" s="111"/>
      <c r="H15" s="111"/>
      <c r="I15" s="111"/>
    </row>
    <row r="16" spans="2:13" x14ac:dyDescent="0.3">
      <c r="D16" s="108" t="s">
        <v>7</v>
      </c>
      <c r="E16" s="108"/>
      <c r="F16" s="111"/>
      <c r="G16" s="108"/>
      <c r="H16" s="108"/>
      <c r="I16" s="108"/>
    </row>
    <row r="17" spans="4:9" x14ac:dyDescent="0.3">
      <c r="D17" s="108"/>
      <c r="E17" s="108"/>
      <c r="F17" s="111"/>
      <c r="G17" s="108"/>
      <c r="H17" s="108"/>
      <c r="I17" s="108"/>
    </row>
    <row r="18" spans="4:9" ht="14.5" x14ac:dyDescent="0.35">
      <c r="D18" s="119" t="s">
        <v>8</v>
      </c>
      <c r="E18" s="111"/>
      <c r="F18" s="111"/>
      <c r="G18" s="111"/>
      <c r="H18" s="111"/>
      <c r="I18" s="111"/>
    </row>
    <row r="19" spans="4:9" ht="14.5" x14ac:dyDescent="0.35">
      <c r="D19" s="120" t="s">
        <v>9</v>
      </c>
      <c r="E19" s="111"/>
      <c r="F19" s="108"/>
      <c r="G19" s="111"/>
      <c r="H19" s="111"/>
      <c r="I19" s="111"/>
    </row>
    <row r="20" spans="4:9" ht="14.5" x14ac:dyDescent="0.35">
      <c r="D20" s="120" t="s">
        <v>10</v>
      </c>
      <c r="E20" s="111"/>
      <c r="F20" s="108"/>
      <c r="G20" s="111"/>
      <c r="H20" s="111"/>
      <c r="I20" s="111"/>
    </row>
    <row r="21" spans="4:9" ht="14.5" x14ac:dyDescent="0.35">
      <c r="D21" s="114"/>
      <c r="E21" s="114"/>
      <c r="F21" s="111"/>
      <c r="G21" s="111"/>
      <c r="H21" s="111"/>
      <c r="I21" s="111"/>
    </row>
    <row r="22" spans="4:9" ht="14.5" x14ac:dyDescent="0.35">
      <c r="D22" s="114"/>
      <c r="E22" s="114"/>
      <c r="F22" s="111"/>
      <c r="G22" s="111"/>
      <c r="H22" s="111"/>
      <c r="I22" s="111"/>
    </row>
  </sheetData>
  <sheetProtection algorithmName="SHA-512" hashValue="f+2L1h/DcaEKM1h1/VijoC7GYt9+Napee3BttaeBCGrbRmgd2q7/X/nJHt+b8wOVNXj7HgnasTTCaJWqAK/MRw==" saltValue="eHLjoeI5SDDgKAAO2Szzug==" spinCount="100000" sheet="1" objects="1" scenarios="1"/>
  <mergeCells count="3">
    <mergeCell ref="B3:M3"/>
    <mergeCell ref="C5:L5"/>
    <mergeCell ref="C6:L7"/>
  </mergeCells>
  <hyperlinks>
    <hyperlink ref="D19" location="'Collecte et tri'!A1" display="Indicateurs relatifs à la collecte et au tri" xr:uid="{00000000-0004-0000-0000-000000000000}"/>
    <hyperlink ref="D20" location="'Autres indicateurs'!A1" display="Indicateurs économiques, sociaux et environnementaux" xr:uid="{00000000-0004-0000-0000-000001000000}"/>
    <hyperlink ref="D18" location="'Mise sur le marché'!A1" display="Indicateurs relatifs à la mise sur le marché" xr:uid="{00000000-0004-0000-0000-000002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B1:P37"/>
  <sheetViews>
    <sheetView zoomScale="80" zoomScaleNormal="80" zoomScaleSheetLayoutView="80" workbookViewId="0">
      <selection activeCell="E27" sqref="E27"/>
    </sheetView>
  </sheetViews>
  <sheetFormatPr baseColWidth="10" defaultColWidth="11.453125" defaultRowHeight="14.5" x14ac:dyDescent="0.35"/>
  <cols>
    <col min="1" max="1" width="7.54296875" style="1" customWidth="1"/>
    <col min="2" max="2" width="31.54296875" style="1" customWidth="1"/>
    <col min="3" max="3" width="9.54296875" style="1" customWidth="1"/>
    <col min="4" max="4" width="13.26953125" style="123" customWidth="1"/>
    <col min="5" max="14" width="12.81640625" style="1" customWidth="1"/>
    <col min="15" max="16" width="10.54296875" style="1" customWidth="1"/>
    <col min="17" max="17" width="17.453125" style="1" customWidth="1"/>
    <col min="18" max="16384" width="11.453125" style="1"/>
  </cols>
  <sheetData>
    <row r="1" spans="2:16" x14ac:dyDescent="0.35">
      <c r="J1" s="237"/>
    </row>
    <row r="2" spans="2:16" ht="23.5" x14ac:dyDescent="0.55000000000000004">
      <c r="B2" s="2" t="s">
        <v>11</v>
      </c>
      <c r="C2" s="142"/>
      <c r="D2" s="122"/>
      <c r="E2" s="142"/>
      <c r="F2" s="142"/>
      <c r="G2" s="142"/>
      <c r="H2" s="142"/>
      <c r="I2" s="142"/>
      <c r="J2" s="217"/>
      <c r="K2" s="142"/>
      <c r="L2" s="142"/>
      <c r="M2" s="142"/>
      <c r="N2" s="142"/>
      <c r="O2" s="142"/>
      <c r="P2" s="142"/>
    </row>
    <row r="3" spans="2:16" ht="15" thickBot="1" x14ac:dyDescent="0.4">
      <c r="B3" s="142"/>
      <c r="C3" s="142"/>
      <c r="E3" s="142"/>
      <c r="F3" s="142"/>
      <c r="G3" s="142"/>
      <c r="H3" s="142"/>
      <c r="I3" s="142"/>
      <c r="J3" s="217"/>
      <c r="K3" s="142"/>
      <c r="L3" s="142"/>
      <c r="M3" s="142"/>
      <c r="N3" s="142"/>
      <c r="O3" s="142"/>
    </row>
    <row r="4" spans="2:16" ht="18.5" x14ac:dyDescent="0.35">
      <c r="B4" s="3" t="s">
        <v>12</v>
      </c>
      <c r="C4" s="250" t="s">
        <v>13</v>
      </c>
      <c r="D4" s="250" t="s">
        <v>14</v>
      </c>
      <c r="E4" s="4">
        <v>2011</v>
      </c>
      <c r="F4" s="4">
        <v>2012</v>
      </c>
      <c r="G4" s="4">
        <v>2013</v>
      </c>
      <c r="H4" s="4">
        <v>2014</v>
      </c>
      <c r="I4" s="4">
        <v>2015</v>
      </c>
      <c r="J4" s="4">
        <v>2016</v>
      </c>
      <c r="K4" s="5">
        <v>2017</v>
      </c>
      <c r="L4" s="5">
        <v>2018</v>
      </c>
      <c r="M4" s="4">
        <v>2019</v>
      </c>
      <c r="N4" s="238">
        <v>2020</v>
      </c>
      <c r="O4" s="6"/>
    </row>
    <row r="5" spans="2:16" x14ac:dyDescent="0.35">
      <c r="B5" s="7" t="s">
        <v>15</v>
      </c>
      <c r="C5" s="251"/>
      <c r="D5" s="252"/>
      <c r="E5" s="241" t="s">
        <v>74</v>
      </c>
      <c r="F5" s="241" t="s">
        <v>74</v>
      </c>
      <c r="G5" s="241" t="s">
        <v>74</v>
      </c>
      <c r="H5" s="241" t="s">
        <v>74</v>
      </c>
      <c r="I5" s="241" t="s">
        <v>74</v>
      </c>
      <c r="J5" s="8">
        <v>2018</v>
      </c>
      <c r="K5" s="8">
        <v>2019</v>
      </c>
      <c r="L5" s="8">
        <v>2020</v>
      </c>
      <c r="M5" s="8">
        <v>2021</v>
      </c>
      <c r="N5" s="8">
        <v>2022</v>
      </c>
      <c r="O5" s="6"/>
    </row>
    <row r="6" spans="2:16" ht="16.5" x14ac:dyDescent="0.35">
      <c r="B6" s="9" t="s">
        <v>16</v>
      </c>
      <c r="C6" s="10" t="s">
        <v>17</v>
      </c>
      <c r="D6" s="125" t="s">
        <v>110</v>
      </c>
      <c r="E6" s="144">
        <v>12224</v>
      </c>
      <c r="F6" s="144">
        <v>11738</v>
      </c>
      <c r="G6" s="144">
        <v>11657</v>
      </c>
      <c r="H6" s="144">
        <v>10928</v>
      </c>
      <c r="I6" s="144">
        <v>11597</v>
      </c>
      <c r="J6" s="144">
        <v>9074</v>
      </c>
      <c r="K6" s="144">
        <v>7901</v>
      </c>
      <c r="L6" s="144">
        <v>8023</v>
      </c>
      <c r="M6" s="144">
        <v>7846</v>
      </c>
      <c r="N6" s="148">
        <v>3931</v>
      </c>
      <c r="O6" s="149"/>
      <c r="P6" s="145"/>
    </row>
    <row r="7" spans="2:16" ht="29" x14ac:dyDescent="0.35">
      <c r="B7" s="11" t="s">
        <v>19</v>
      </c>
      <c r="C7" s="10" t="s">
        <v>20</v>
      </c>
      <c r="D7" s="124" t="s">
        <v>18</v>
      </c>
      <c r="E7" s="144">
        <v>1692165.5390000001</v>
      </c>
      <c r="F7" s="144">
        <v>1617804</v>
      </c>
      <c r="G7" s="144">
        <v>1568500</v>
      </c>
      <c r="H7" s="144">
        <v>1489708</v>
      </c>
      <c r="I7" s="144">
        <v>1496815</v>
      </c>
      <c r="J7" s="144">
        <v>1450933</v>
      </c>
      <c r="K7" s="146">
        <v>1915001</v>
      </c>
      <c r="L7" s="146">
        <v>1825070.861</v>
      </c>
      <c r="M7" s="147">
        <v>1698745.2109999997</v>
      </c>
      <c r="N7" s="148">
        <v>1339497.4000000004</v>
      </c>
      <c r="O7" s="149"/>
      <c r="P7" s="145"/>
    </row>
    <row r="8" spans="2:16" x14ac:dyDescent="0.35">
      <c r="B8" s="12" t="s">
        <v>21</v>
      </c>
      <c r="C8" s="13" t="s">
        <v>22</v>
      </c>
      <c r="D8" s="124" t="s">
        <v>18</v>
      </c>
      <c r="E8" s="144">
        <v>67359</v>
      </c>
      <c r="F8" s="144">
        <v>77858</v>
      </c>
      <c r="G8" s="144">
        <v>80343</v>
      </c>
      <c r="H8" s="144">
        <v>79199</v>
      </c>
      <c r="I8" s="144">
        <v>81162</v>
      </c>
      <c r="J8" s="144">
        <v>79157</v>
      </c>
      <c r="K8" s="146">
        <f>113900002/1000</f>
        <v>113900.00199999999</v>
      </c>
      <c r="L8" s="146">
        <v>117909.89689</v>
      </c>
      <c r="M8" s="147">
        <v>109624.6237</v>
      </c>
      <c r="N8" s="148">
        <v>74956.32028</v>
      </c>
      <c r="O8" s="149"/>
      <c r="P8" s="145"/>
    </row>
    <row r="9" spans="2:16" ht="29" x14ac:dyDescent="0.35">
      <c r="B9" s="12" t="s">
        <v>23</v>
      </c>
      <c r="C9" s="13" t="s">
        <v>22</v>
      </c>
      <c r="D9" s="124" t="s">
        <v>18</v>
      </c>
      <c r="E9" s="144">
        <v>67359</v>
      </c>
      <c r="F9" s="144">
        <v>77858</v>
      </c>
      <c r="G9" s="144">
        <v>80343</v>
      </c>
      <c r="H9" s="144">
        <v>79199</v>
      </c>
      <c r="I9" s="144">
        <v>81162</v>
      </c>
      <c r="J9" s="144">
        <v>79157</v>
      </c>
      <c r="K9" s="146">
        <f>91100001/1000</f>
        <v>91100.001000000004</v>
      </c>
      <c r="L9" s="146">
        <v>95873.423500000004</v>
      </c>
      <c r="M9" s="147">
        <v>89194.578819999995</v>
      </c>
      <c r="N9" s="148">
        <v>62343.151760000001</v>
      </c>
      <c r="O9" s="149"/>
      <c r="P9" s="145"/>
    </row>
    <row r="10" spans="2:16" ht="29" x14ac:dyDescent="0.35">
      <c r="B10" s="12" t="s">
        <v>24</v>
      </c>
      <c r="C10" s="14" t="s">
        <v>22</v>
      </c>
      <c r="D10" s="124" t="s">
        <v>18</v>
      </c>
      <c r="E10" s="150"/>
      <c r="F10" s="150"/>
      <c r="G10" s="150"/>
      <c r="H10" s="150"/>
      <c r="I10" s="150"/>
      <c r="J10" s="150"/>
      <c r="K10" s="146">
        <f>22800001/1000</f>
        <v>22800.001</v>
      </c>
      <c r="L10" s="146">
        <f>22036473.39/1000</f>
        <v>22036.473389999999</v>
      </c>
      <c r="M10" s="147">
        <v>20430.044880000001</v>
      </c>
      <c r="N10" s="148">
        <v>12613.168519999999</v>
      </c>
      <c r="O10" s="149"/>
      <c r="P10" s="145"/>
    </row>
    <row r="11" spans="2:16" x14ac:dyDescent="0.35">
      <c r="B11" s="15" t="s">
        <v>25</v>
      </c>
      <c r="C11" s="10" t="s">
        <v>26</v>
      </c>
      <c r="D11" s="126" t="s">
        <v>27</v>
      </c>
      <c r="E11" s="151">
        <v>39</v>
      </c>
      <c r="F11" s="151">
        <v>48</v>
      </c>
      <c r="G11" s="151">
        <v>50.88</v>
      </c>
      <c r="H11" s="151">
        <v>52.41</v>
      </c>
      <c r="I11" s="151">
        <v>54.18</v>
      </c>
      <c r="J11" s="151">
        <v>53.98</v>
      </c>
      <c r="K11" s="152">
        <f>K9*1000/K23</f>
        <v>59.477776774006905</v>
      </c>
      <c r="L11" s="152">
        <f>L9*1000/L23</f>
        <v>65.380522205230108</v>
      </c>
      <c r="M11" s="152">
        <f>M9*1000/M23</f>
        <v>65.289964220096181</v>
      </c>
      <c r="N11" s="239">
        <f>N9*1000/N23</f>
        <v>56.721768153587426</v>
      </c>
      <c r="O11" s="153"/>
      <c r="P11" s="145"/>
    </row>
    <row r="12" spans="2:16" x14ac:dyDescent="0.35">
      <c r="B12" s="15" t="s">
        <v>28</v>
      </c>
      <c r="C12" s="10" t="s">
        <v>20</v>
      </c>
      <c r="D12" s="124" t="s">
        <v>18</v>
      </c>
      <c r="E12" s="154" t="s">
        <v>29</v>
      </c>
      <c r="F12" s="154" t="s">
        <v>29</v>
      </c>
      <c r="G12" s="144">
        <v>1250145</v>
      </c>
      <c r="H12" s="144">
        <v>1015636</v>
      </c>
      <c r="I12" s="144">
        <v>935937</v>
      </c>
      <c r="J12" s="144">
        <v>910529</v>
      </c>
      <c r="K12" s="146">
        <v>1162903.0409999997</v>
      </c>
      <c r="L12" s="146">
        <v>1128631</v>
      </c>
      <c r="M12" s="146">
        <v>978852.08100000001</v>
      </c>
      <c r="N12" s="148">
        <v>762285.34200000006</v>
      </c>
      <c r="O12" s="145"/>
      <c r="P12" s="145"/>
    </row>
    <row r="13" spans="2:16" x14ac:dyDescent="0.35">
      <c r="B13" s="16" t="s">
        <v>30</v>
      </c>
      <c r="C13" s="10" t="s">
        <v>20</v>
      </c>
      <c r="D13" s="124" t="s">
        <v>18</v>
      </c>
      <c r="E13" s="154" t="s">
        <v>29</v>
      </c>
      <c r="F13" s="154" t="s">
        <v>29</v>
      </c>
      <c r="G13" s="144">
        <v>277514</v>
      </c>
      <c r="H13" s="144">
        <v>324741</v>
      </c>
      <c r="I13" s="144">
        <v>349234</v>
      </c>
      <c r="J13" s="144">
        <v>416279</v>
      </c>
      <c r="K13" s="146">
        <v>667513</v>
      </c>
      <c r="L13" s="146">
        <v>1959401</v>
      </c>
      <c r="M13" s="146">
        <v>1852700.3670000001</v>
      </c>
      <c r="N13" s="148">
        <v>1583282.0989999999</v>
      </c>
      <c r="O13" s="145"/>
      <c r="P13" s="153"/>
    </row>
    <row r="14" spans="2:16" x14ac:dyDescent="0.35">
      <c r="B14" s="17" t="s">
        <v>31</v>
      </c>
      <c r="C14" s="18" t="s">
        <v>32</v>
      </c>
      <c r="D14" s="126" t="s">
        <v>27</v>
      </c>
      <c r="E14" s="19" t="e">
        <f t="shared" ref="E14:L14" si="0">IF(E12=0,NA(),E12/E7)</f>
        <v>#VALUE!</v>
      </c>
      <c r="F14" s="19" t="e">
        <f t="shared" si="0"/>
        <v>#VALUE!</v>
      </c>
      <c r="G14" s="20">
        <f t="shared" si="0"/>
        <v>0.79703219636595468</v>
      </c>
      <c r="H14" s="20">
        <f t="shared" si="0"/>
        <v>0.68176850765384889</v>
      </c>
      <c r="I14" s="20">
        <f t="shared" si="0"/>
        <v>0.62528568994832356</v>
      </c>
      <c r="J14" s="20">
        <f t="shared" si="0"/>
        <v>0.62754724029297015</v>
      </c>
      <c r="K14" s="21">
        <f t="shared" si="0"/>
        <v>0.60725975652232023</v>
      </c>
      <c r="L14" s="21">
        <f t="shared" si="0"/>
        <v>0.61840393385142101</v>
      </c>
      <c r="M14" s="21">
        <f>IF(M12=0,NA(),M12/M7)</f>
        <v>0.57622065667150846</v>
      </c>
      <c r="N14" s="22">
        <f>IF(N12=0,NA(),N12/N7)</f>
        <v>0.56908310684290975</v>
      </c>
      <c r="O14" s="23"/>
      <c r="P14" s="145"/>
    </row>
    <row r="15" spans="2:16" x14ac:dyDescent="0.35">
      <c r="B15" s="17" t="s">
        <v>33</v>
      </c>
      <c r="C15" s="18" t="s">
        <v>32</v>
      </c>
      <c r="D15" s="126" t="s">
        <v>27</v>
      </c>
      <c r="E15" s="19" t="e">
        <f>IF(E13=0,NA(),E13/E8)</f>
        <v>#VALUE!</v>
      </c>
      <c r="F15" s="19" t="e">
        <f>IF(F13=0,NA(),F13/F8)</f>
        <v>#VALUE!</v>
      </c>
      <c r="G15" s="20">
        <f t="shared" ref="G15:L15" si="1">IF(G13=0,NA(),G13/G7)</f>
        <v>0.17692955052598022</v>
      </c>
      <c r="H15" s="20">
        <f t="shared" si="1"/>
        <v>0.21798969999489834</v>
      </c>
      <c r="I15" s="20">
        <f t="shared" si="1"/>
        <v>0.23331807872048316</v>
      </c>
      <c r="J15" s="20">
        <f t="shared" si="1"/>
        <v>0.28690435740313303</v>
      </c>
      <c r="K15" s="24">
        <f t="shared" si="1"/>
        <v>0.34857057515896861</v>
      </c>
      <c r="L15" s="24">
        <f t="shared" si="1"/>
        <v>1.0736026977749222</v>
      </c>
      <c r="M15" s="24">
        <f>IF(M13=0,NA(),M13/M7)</f>
        <v>1.0906287505642895</v>
      </c>
      <c r="N15" s="25">
        <f t="shared" ref="N15" si="2">IF(N13=0,NA(),N13/N7)</f>
        <v>1.1819971423610076</v>
      </c>
      <c r="O15" s="26"/>
      <c r="P15" s="145"/>
    </row>
    <row r="16" spans="2:16" ht="17" thickBot="1" x14ac:dyDescent="0.4">
      <c r="B16" s="195" t="s">
        <v>34</v>
      </c>
      <c r="C16" s="196" t="s">
        <v>20</v>
      </c>
      <c r="D16" s="197" t="s">
        <v>111</v>
      </c>
      <c r="E16" s="198">
        <v>2200000</v>
      </c>
      <c r="F16" s="198">
        <v>1920000</v>
      </c>
      <c r="G16" s="198">
        <v>1756365</v>
      </c>
      <c r="H16" s="198">
        <v>1666660</v>
      </c>
      <c r="I16" s="198">
        <v>1660600</v>
      </c>
      <c r="J16" s="198">
        <v>1603600</v>
      </c>
      <c r="K16" s="199">
        <v>1797000</v>
      </c>
      <c r="L16" s="199">
        <v>1698000</v>
      </c>
      <c r="M16" s="199">
        <v>1961460</v>
      </c>
      <c r="N16" s="200">
        <v>1595240</v>
      </c>
      <c r="O16" s="145"/>
      <c r="P16" s="23"/>
    </row>
    <row r="17" spans="2:16" x14ac:dyDescent="0.35">
      <c r="B17" s="142"/>
      <c r="C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55"/>
      <c r="P17" s="26"/>
    </row>
    <row r="18" spans="2:16" ht="17" x14ac:dyDescent="0.35">
      <c r="B18" s="121" t="s">
        <v>116</v>
      </c>
      <c r="C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</row>
    <row r="19" spans="2:16" ht="24" customHeight="1" x14ac:dyDescent="0.35">
      <c r="B19" s="121" t="s">
        <v>112</v>
      </c>
      <c r="C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</row>
    <row r="20" spans="2:16" ht="37" customHeight="1" x14ac:dyDescent="0.45">
      <c r="B20" s="139" t="s">
        <v>37</v>
      </c>
      <c r="C20" s="156"/>
      <c r="D20" s="137"/>
      <c r="E20" s="142"/>
      <c r="F20" s="142"/>
      <c r="G20" s="142"/>
      <c r="H20" s="142"/>
      <c r="I20" s="240"/>
      <c r="J20" s="142"/>
      <c r="K20" s="142"/>
      <c r="L20" s="142"/>
      <c r="M20" s="143"/>
      <c r="N20" s="6"/>
      <c r="O20" s="142"/>
      <c r="P20" s="142"/>
    </row>
    <row r="21" spans="2:16" ht="7.4" customHeight="1" thickBot="1" x14ac:dyDescent="0.4">
      <c r="B21" s="142"/>
      <c r="C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</row>
    <row r="22" spans="2:16" x14ac:dyDescent="0.35">
      <c r="B22" s="201" t="s">
        <v>38</v>
      </c>
      <c r="C22" s="202" t="s">
        <v>20</v>
      </c>
      <c r="D22" s="203" t="s">
        <v>39</v>
      </c>
      <c r="E22" s="204"/>
      <c r="F22" s="204"/>
      <c r="G22" s="204"/>
      <c r="H22" s="204"/>
      <c r="I22" s="204"/>
      <c r="J22" s="204"/>
      <c r="K22" s="205">
        <v>383336.47013457469</v>
      </c>
      <c r="L22" s="206">
        <v>358679.64437660936</v>
      </c>
      <c r="M22" s="213">
        <v>332615</v>
      </c>
      <c r="N22" s="215">
        <v>240393</v>
      </c>
      <c r="O22" s="99"/>
      <c r="P22" s="142"/>
    </row>
    <row r="23" spans="2:16" x14ac:dyDescent="0.35">
      <c r="B23" s="11" t="s">
        <v>40</v>
      </c>
      <c r="C23" s="10" t="s">
        <v>20</v>
      </c>
      <c r="D23" s="125" t="s">
        <v>39</v>
      </c>
      <c r="E23" s="157">
        <v>1692165.5390000001</v>
      </c>
      <c r="F23" s="157">
        <v>1617804</v>
      </c>
      <c r="G23" s="157">
        <v>1568500</v>
      </c>
      <c r="H23" s="157">
        <v>1489708</v>
      </c>
      <c r="I23" s="157">
        <v>1496815</v>
      </c>
      <c r="J23" s="157">
        <v>1450933</v>
      </c>
      <c r="K23" s="158">
        <f>K7-K22</f>
        <v>1531664.5298654253</v>
      </c>
      <c r="L23" s="136">
        <v>1466391.2166233908</v>
      </c>
      <c r="M23" s="214">
        <v>1366130</v>
      </c>
      <c r="N23" s="216">
        <v>1099104.52</v>
      </c>
      <c r="O23" s="99"/>
      <c r="P23" s="142"/>
    </row>
    <row r="24" spans="2:16" ht="15" thickBot="1" x14ac:dyDescent="0.4">
      <c r="B24" s="207" t="s">
        <v>41</v>
      </c>
      <c r="C24" s="208" t="s">
        <v>32</v>
      </c>
      <c r="D24" s="209" t="s">
        <v>27</v>
      </c>
      <c r="E24" s="210">
        <f t="shared" ref="E24:J24" si="3">IF(E16=0,NA(),E7/E16)</f>
        <v>0.76916615409090916</v>
      </c>
      <c r="F24" s="210">
        <f t="shared" si="3"/>
        <v>0.84260625</v>
      </c>
      <c r="G24" s="210">
        <f t="shared" si="3"/>
        <v>0.89303760892525186</v>
      </c>
      <c r="H24" s="210">
        <f t="shared" si="3"/>
        <v>0.89382837531350123</v>
      </c>
      <c r="I24" s="210">
        <f t="shared" si="3"/>
        <v>0.90136998675177649</v>
      </c>
      <c r="J24" s="210">
        <f t="shared" si="3"/>
        <v>0.90479733100523818</v>
      </c>
      <c r="K24" s="211">
        <f>IF(K16=0,NA(),K23/K16)</f>
        <v>0.85234531433802185</v>
      </c>
      <c r="L24" s="211">
        <f>IF(L16=0,NA(),L23/L16)</f>
        <v>0.86359906750494153</v>
      </c>
      <c r="M24" s="211">
        <f>IF(M16=0,NA(),M23/M16)</f>
        <v>0.69648629082418201</v>
      </c>
      <c r="N24" s="212">
        <f>IF(N16=0,NA(),N23/N16)</f>
        <v>0.68899007045961735</v>
      </c>
      <c r="O24" s="142"/>
      <c r="P24" s="142"/>
    </row>
    <row r="25" spans="2:16" x14ac:dyDescent="0.35">
      <c r="B25" s="142"/>
      <c r="C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2:16" x14ac:dyDescent="0.35">
      <c r="B26" s="142"/>
      <c r="C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2:16" x14ac:dyDescent="0.35">
      <c r="B27" s="142"/>
      <c r="C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</row>
    <row r="28" spans="2:16" x14ac:dyDescent="0.35">
      <c r="B28" s="142"/>
      <c r="C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31" spans="2:16" ht="15" thickBot="1" x14ac:dyDescent="0.4">
      <c r="B31" s="142"/>
      <c r="C31" s="159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2"/>
      <c r="P31" s="142"/>
    </row>
    <row r="32" spans="2:16" ht="15" thickBot="1" x14ac:dyDescent="0.4">
      <c r="B32" s="142"/>
      <c r="C32" s="159"/>
      <c r="E32" s="142"/>
      <c r="F32" s="142"/>
      <c r="G32" s="142"/>
      <c r="H32" s="142"/>
      <c r="I32" s="160"/>
      <c r="J32" s="142"/>
      <c r="K32" s="142"/>
      <c r="L32" s="142"/>
      <c r="M32" s="142"/>
      <c r="N32" s="142"/>
      <c r="O32" s="142"/>
      <c r="P32" s="142"/>
    </row>
    <row r="33" spans="3:3" x14ac:dyDescent="0.35">
      <c r="C33" s="159"/>
    </row>
    <row r="34" spans="3:3" x14ac:dyDescent="0.35">
      <c r="C34" s="159"/>
    </row>
    <row r="35" spans="3:3" x14ac:dyDescent="0.35">
      <c r="C35" s="159"/>
    </row>
    <row r="36" spans="3:3" x14ac:dyDescent="0.35">
      <c r="C36" s="159"/>
    </row>
    <row r="37" spans="3:3" x14ac:dyDescent="0.35">
      <c r="C37" s="159"/>
    </row>
  </sheetData>
  <sheetProtection algorithmName="SHA-512" hashValue="Z2TXFmnL5IegQ1sDHEJLUOyP2Dypz8CIlj+d5aHp+f3g89CVKS4Cc1i6WULizT3GmSkp43aK0ziMlKyuOR/89Q==" saltValue="ldGgst5BVtmB7TUl9gcxJA==" spinCount="100000" sheet="1" objects="1" scenarios="1"/>
  <mergeCells count="2">
    <mergeCell ref="C4:C5"/>
    <mergeCell ref="D4:D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DCD47"/>
  </sheetPr>
  <dimension ref="B2:P42"/>
  <sheetViews>
    <sheetView zoomScale="70" zoomScaleNormal="70" workbookViewId="0">
      <selection activeCell="O25" sqref="O25"/>
    </sheetView>
  </sheetViews>
  <sheetFormatPr baseColWidth="10" defaultColWidth="11.453125" defaultRowHeight="14.5" x14ac:dyDescent="0.35"/>
  <cols>
    <col min="1" max="1" width="8" style="1" customWidth="1"/>
    <col min="2" max="2" width="32.81640625" style="1" customWidth="1"/>
    <col min="3" max="3" width="12.81640625" style="123" bestFit="1" customWidth="1"/>
    <col min="4" max="4" width="9.54296875" style="1" customWidth="1"/>
    <col min="5" max="10" width="15.453125" style="1" bestFit="1" customWidth="1"/>
    <col min="11" max="11" width="16.81640625" style="1" bestFit="1" customWidth="1"/>
    <col min="12" max="14" width="16.81640625" style="1" customWidth="1"/>
    <col min="15" max="15" width="12.453125" style="1" bestFit="1" customWidth="1"/>
    <col min="16" max="16384" width="11.453125" style="1"/>
  </cols>
  <sheetData>
    <row r="2" spans="2:16" ht="23.5" x14ac:dyDescent="0.55000000000000004">
      <c r="B2" s="2" t="s">
        <v>42</v>
      </c>
      <c r="C2" s="122"/>
      <c r="D2" s="142"/>
      <c r="E2" s="142"/>
      <c r="F2" s="142"/>
      <c r="G2" s="142"/>
      <c r="H2" s="142"/>
      <c r="I2" s="142"/>
      <c r="J2" s="142"/>
      <c r="K2" s="161"/>
      <c r="L2" s="142"/>
      <c r="M2" s="142"/>
      <c r="N2" s="142"/>
      <c r="O2" s="142"/>
      <c r="P2" s="142"/>
    </row>
    <row r="3" spans="2:16" ht="15" thickBot="1" x14ac:dyDescent="0.4">
      <c r="B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2:16" ht="18.5" x14ac:dyDescent="0.35">
      <c r="B4" s="28" t="s">
        <v>12</v>
      </c>
      <c r="C4" s="256" t="s">
        <v>14</v>
      </c>
      <c r="D4" s="250" t="s">
        <v>13</v>
      </c>
      <c r="E4" s="29">
        <v>2011</v>
      </c>
      <c r="F4" s="29">
        <v>2012</v>
      </c>
      <c r="G4" s="29">
        <v>2013</v>
      </c>
      <c r="H4" s="29">
        <v>2014</v>
      </c>
      <c r="I4" s="29">
        <v>2015</v>
      </c>
      <c r="J4" s="29">
        <v>2016</v>
      </c>
      <c r="K4" s="30">
        <v>2017</v>
      </c>
      <c r="L4" s="30">
        <v>2018</v>
      </c>
      <c r="M4" s="30">
        <v>2019</v>
      </c>
      <c r="N4" s="31">
        <v>2020</v>
      </c>
      <c r="O4" s="142"/>
      <c r="P4" s="142"/>
    </row>
    <row r="5" spans="2:16" ht="15.5" x14ac:dyDescent="0.35">
      <c r="B5" s="32" t="s">
        <v>15</v>
      </c>
      <c r="C5" s="257"/>
      <c r="D5" s="251"/>
      <c r="E5" s="33" t="s">
        <v>74</v>
      </c>
      <c r="F5" s="33" t="s">
        <v>74</v>
      </c>
      <c r="G5" s="33" t="s">
        <v>74</v>
      </c>
      <c r="H5" s="33" t="s">
        <v>74</v>
      </c>
      <c r="I5" s="33" t="s">
        <v>74</v>
      </c>
      <c r="J5" s="33">
        <v>2018</v>
      </c>
      <c r="K5" s="34">
        <v>2019</v>
      </c>
      <c r="L5" s="35">
        <v>2020</v>
      </c>
      <c r="M5" s="35">
        <v>2021</v>
      </c>
      <c r="N5" s="36">
        <v>2022</v>
      </c>
      <c r="O5" s="142"/>
      <c r="P5" s="142"/>
    </row>
    <row r="6" spans="2:16" ht="29" x14ac:dyDescent="0.35">
      <c r="B6" s="37" t="s">
        <v>43</v>
      </c>
      <c r="C6" s="127" t="s">
        <v>18</v>
      </c>
      <c r="D6" s="10" t="s">
        <v>17</v>
      </c>
      <c r="E6" s="144">
        <v>1115</v>
      </c>
      <c r="F6" s="144">
        <v>1068</v>
      </c>
      <c r="G6" s="144">
        <v>1071</v>
      </c>
      <c r="H6" s="144">
        <v>984</v>
      </c>
      <c r="I6" s="144">
        <v>984</v>
      </c>
      <c r="J6" s="144">
        <v>733</v>
      </c>
      <c r="K6" s="147">
        <v>710</v>
      </c>
      <c r="L6" s="147">
        <v>703</v>
      </c>
      <c r="M6" s="147">
        <v>691</v>
      </c>
      <c r="N6" s="148">
        <v>688</v>
      </c>
      <c r="O6" s="142"/>
      <c r="P6" s="142"/>
    </row>
    <row r="7" spans="2:16" ht="27" customHeight="1" x14ac:dyDescent="0.35">
      <c r="B7" s="253" t="s">
        <v>44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5"/>
      <c r="O7" s="142"/>
      <c r="P7" s="142"/>
    </row>
    <row r="8" spans="2:16" x14ac:dyDescent="0.35">
      <c r="B8" s="38" t="s">
        <v>45</v>
      </c>
      <c r="C8" s="127" t="s">
        <v>18</v>
      </c>
      <c r="D8" s="10" t="s">
        <v>17</v>
      </c>
      <c r="E8" s="157">
        <v>62803583</v>
      </c>
      <c r="F8" s="157">
        <v>63176572</v>
      </c>
      <c r="G8" s="157">
        <v>63485433</v>
      </c>
      <c r="H8" s="157">
        <v>63898138</v>
      </c>
      <c r="I8" s="157">
        <v>64306390</v>
      </c>
      <c r="J8" s="157">
        <v>64670137</v>
      </c>
      <c r="K8" s="158">
        <v>65677276</v>
      </c>
      <c r="L8" s="158">
        <v>65716609</v>
      </c>
      <c r="M8" s="158">
        <v>66167641</v>
      </c>
      <c r="N8" s="162">
        <v>66409642</v>
      </c>
      <c r="O8" s="99"/>
      <c r="P8" s="142"/>
    </row>
    <row r="9" spans="2:16" ht="26.15" customHeight="1" x14ac:dyDescent="0.35">
      <c r="B9" s="39" t="s">
        <v>46</v>
      </c>
      <c r="C9" s="128" t="s">
        <v>47</v>
      </c>
      <c r="D9" s="10" t="s">
        <v>17</v>
      </c>
      <c r="E9" s="157">
        <v>63961859</v>
      </c>
      <c r="F9" s="157">
        <v>64304500</v>
      </c>
      <c r="G9" s="157">
        <v>64612939</v>
      </c>
      <c r="H9" s="157">
        <v>64933400</v>
      </c>
      <c r="I9" s="157">
        <v>65283052</v>
      </c>
      <c r="J9" s="157">
        <v>65606407</v>
      </c>
      <c r="K9" s="27">
        <v>66170373</v>
      </c>
      <c r="L9" s="27">
        <v>66170373</v>
      </c>
      <c r="M9" s="158">
        <v>66454047</v>
      </c>
      <c r="N9" s="162">
        <v>66669723</v>
      </c>
      <c r="O9" s="99"/>
      <c r="P9" s="142"/>
    </row>
    <row r="10" spans="2:16" x14ac:dyDescent="0.35">
      <c r="B10" s="17" t="s">
        <v>48</v>
      </c>
      <c r="C10" s="129" t="s">
        <v>27</v>
      </c>
      <c r="D10" s="40" t="s">
        <v>32</v>
      </c>
      <c r="E10" s="41">
        <f t="shared" ref="E10:L10" si="0">IF(E9=0,NA(),E8/E9)</f>
        <v>0.98189114547155365</v>
      </c>
      <c r="F10" s="41">
        <f t="shared" si="0"/>
        <v>0.98245957903412673</v>
      </c>
      <c r="G10" s="41">
        <f t="shared" si="0"/>
        <v>0.98254984191324279</v>
      </c>
      <c r="H10" s="41">
        <f t="shared" si="0"/>
        <v>0.98405655641010636</v>
      </c>
      <c r="I10" s="41">
        <f t="shared" si="0"/>
        <v>0.98503957811286147</v>
      </c>
      <c r="J10" s="41">
        <f t="shared" si="0"/>
        <v>0.98572898528035535</v>
      </c>
      <c r="K10" s="42">
        <f>IF(K9=0,NA(),K8/K9)</f>
        <v>0.99254806981366117</v>
      </c>
      <c r="L10" s="42">
        <f t="shared" si="0"/>
        <v>0.99314248991765541</v>
      </c>
      <c r="M10" s="42">
        <f t="shared" ref="M10:N10" si="1">IF(M9=0,NA(),M8/M9)</f>
        <v>0.99569016466371119</v>
      </c>
      <c r="N10" s="43">
        <f t="shared" si="1"/>
        <v>0.99609896384300267</v>
      </c>
      <c r="O10" s="163"/>
      <c r="P10" s="164"/>
    </row>
    <row r="11" spans="2:16" ht="26.15" customHeight="1" x14ac:dyDescent="0.35">
      <c r="B11" s="253" t="s">
        <v>49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5"/>
      <c r="O11" s="142"/>
      <c r="P11" s="142"/>
    </row>
    <row r="12" spans="2:16" ht="29" x14ac:dyDescent="0.35">
      <c r="B12" s="38" t="s">
        <v>50</v>
      </c>
      <c r="C12" s="127" t="s">
        <v>18</v>
      </c>
      <c r="D12" s="10" t="s">
        <v>17</v>
      </c>
      <c r="E12" s="157">
        <v>1076298</v>
      </c>
      <c r="F12" s="157">
        <v>1091070</v>
      </c>
      <c r="G12" s="157">
        <v>1093673</v>
      </c>
      <c r="H12" s="157">
        <v>1099486</v>
      </c>
      <c r="I12" s="157">
        <v>1102040</v>
      </c>
      <c r="J12" s="157">
        <v>1499836</v>
      </c>
      <c r="K12" s="165">
        <v>1705975</v>
      </c>
      <c r="L12" s="165">
        <v>1705975</v>
      </c>
      <c r="M12" s="165">
        <v>1715560</v>
      </c>
      <c r="N12" s="166">
        <v>1834669</v>
      </c>
      <c r="O12" s="240" t="s">
        <v>51</v>
      </c>
      <c r="P12" s="142"/>
    </row>
    <row r="13" spans="2:16" ht="16.5" x14ac:dyDescent="0.35">
      <c r="B13" s="44" t="s">
        <v>52</v>
      </c>
      <c r="C13" s="128" t="s">
        <v>47</v>
      </c>
      <c r="D13" s="10" t="s">
        <v>17</v>
      </c>
      <c r="E13" s="157">
        <v>1826993</v>
      </c>
      <c r="F13" s="157">
        <v>1838791</v>
      </c>
      <c r="G13" s="157">
        <v>1847704</v>
      </c>
      <c r="H13" s="157">
        <v>1890901</v>
      </c>
      <c r="I13" s="157">
        <v>1907081</v>
      </c>
      <c r="J13" s="157">
        <v>1908542</v>
      </c>
      <c r="K13" s="165">
        <v>2142415</v>
      </c>
      <c r="L13" s="165">
        <f>K13</f>
        <v>2142415</v>
      </c>
      <c r="M13" s="165">
        <v>2197099</v>
      </c>
      <c r="N13" s="166">
        <v>2191138</v>
      </c>
      <c r="O13" s="142"/>
      <c r="P13" s="142"/>
    </row>
    <row r="14" spans="2:16" ht="29" x14ac:dyDescent="0.35">
      <c r="B14" s="17" t="s">
        <v>49</v>
      </c>
      <c r="C14" s="129" t="s">
        <v>27</v>
      </c>
      <c r="D14" s="18" t="s">
        <v>32</v>
      </c>
      <c r="E14" s="41">
        <f t="shared" ref="E14:L14" si="2">IF(E13=0,NA(),E12/E13)</f>
        <v>0.58910898947067669</v>
      </c>
      <c r="F14" s="41">
        <f t="shared" si="2"/>
        <v>0.59336270408110547</v>
      </c>
      <c r="G14" s="41">
        <f t="shared" si="2"/>
        <v>0.59190920190679897</v>
      </c>
      <c r="H14" s="41">
        <f t="shared" si="2"/>
        <v>0.58146143029169695</v>
      </c>
      <c r="I14" s="41">
        <f t="shared" si="2"/>
        <v>0.57786743195490908</v>
      </c>
      <c r="J14" s="41">
        <f t="shared" si="2"/>
        <v>0.78585433278387373</v>
      </c>
      <c r="K14" s="42">
        <f t="shared" si="2"/>
        <v>0.79628596700452525</v>
      </c>
      <c r="L14" s="42">
        <f t="shared" si="2"/>
        <v>0.79628596700452525</v>
      </c>
      <c r="M14" s="42">
        <f t="shared" ref="M14:N14" si="3">IF(M13=0,NA(),M12/M13)</f>
        <v>0.7808296303443768</v>
      </c>
      <c r="N14" s="43">
        <f t="shared" si="3"/>
        <v>0.8373133047758744</v>
      </c>
      <c r="O14" s="167"/>
      <c r="P14" s="142"/>
    </row>
    <row r="15" spans="2:16" ht="28.4" customHeight="1" x14ac:dyDescent="0.35">
      <c r="B15" s="253" t="s">
        <v>53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5"/>
      <c r="O15" s="142"/>
      <c r="P15" s="142"/>
    </row>
    <row r="16" spans="2:16" x14ac:dyDescent="0.35">
      <c r="B16" s="38" t="s">
        <v>54</v>
      </c>
      <c r="C16" s="127" t="s">
        <v>18</v>
      </c>
      <c r="D16" s="10" t="s">
        <v>22</v>
      </c>
      <c r="E16" s="144">
        <v>30814.60787</v>
      </c>
      <c r="F16" s="144">
        <v>45214.249000000003</v>
      </c>
      <c r="G16" s="144">
        <v>45975</v>
      </c>
      <c r="H16" s="144">
        <v>45850</v>
      </c>
      <c r="I16" s="144">
        <v>45086</v>
      </c>
      <c r="J16" s="144">
        <v>44228</v>
      </c>
      <c r="K16" s="147">
        <f>62589974.28/1000</f>
        <v>62589.974280000002</v>
      </c>
      <c r="L16" s="147">
        <f>61542301.93/1000</f>
        <v>61542.301930000001</v>
      </c>
      <c r="M16" s="147">
        <v>59724.827960000002</v>
      </c>
      <c r="N16" s="148">
        <v>52968.154399999999</v>
      </c>
      <c r="O16" s="142"/>
      <c r="P16" s="142"/>
    </row>
    <row r="17" spans="2:16" x14ac:dyDescent="0.35">
      <c r="B17" s="45" t="s">
        <v>55</v>
      </c>
      <c r="C17" s="127" t="s">
        <v>18</v>
      </c>
      <c r="D17" s="10" t="s">
        <v>22</v>
      </c>
      <c r="E17" s="144">
        <v>20113.792839999998</v>
      </c>
      <c r="F17" s="144">
        <v>12976.409</v>
      </c>
      <c r="G17" s="144">
        <v>12000</v>
      </c>
      <c r="H17" s="144">
        <v>9307</v>
      </c>
      <c r="I17" s="144">
        <v>9667</v>
      </c>
      <c r="J17" s="144">
        <v>9500</v>
      </c>
      <c r="K17" s="168"/>
      <c r="L17" s="168"/>
      <c r="M17" s="168"/>
      <c r="N17" s="169"/>
      <c r="O17" s="142"/>
      <c r="P17" s="142"/>
    </row>
    <row r="18" spans="2:16" ht="29" x14ac:dyDescent="0.35">
      <c r="B18" s="45" t="s">
        <v>56</v>
      </c>
      <c r="C18" s="127" t="s">
        <v>18</v>
      </c>
      <c r="D18" s="10" t="s">
        <v>22</v>
      </c>
      <c r="E18" s="144">
        <v>0</v>
      </c>
      <c r="F18" s="144">
        <v>695.66399999999999</v>
      </c>
      <c r="G18" s="144">
        <v>716</v>
      </c>
      <c r="H18" s="144">
        <v>585</v>
      </c>
      <c r="I18" s="144">
        <v>641</v>
      </c>
      <c r="J18" s="144">
        <v>518</v>
      </c>
      <c r="K18" s="168"/>
      <c r="L18" s="168"/>
      <c r="M18" s="168"/>
      <c r="N18" s="169"/>
      <c r="O18" s="142"/>
      <c r="P18" s="142"/>
    </row>
    <row r="19" spans="2:16" x14ac:dyDescent="0.35">
      <c r="B19" s="45" t="s">
        <v>57</v>
      </c>
      <c r="C19" s="127" t="s">
        <v>18</v>
      </c>
      <c r="D19" s="10" t="s">
        <v>22</v>
      </c>
      <c r="E19" s="144">
        <v>774.05485999999996</v>
      </c>
      <c r="F19" s="144">
        <v>341.76799999999997</v>
      </c>
      <c r="G19" s="144">
        <v>292</v>
      </c>
      <c r="H19" s="144">
        <v>244</v>
      </c>
      <c r="I19" s="144">
        <v>246</v>
      </c>
      <c r="J19" s="144">
        <v>229</v>
      </c>
      <c r="K19" s="168"/>
      <c r="L19" s="168"/>
      <c r="M19" s="168"/>
      <c r="N19" s="169"/>
      <c r="O19" s="142"/>
      <c r="P19" s="142"/>
    </row>
    <row r="20" spans="2:16" ht="43.5" x14ac:dyDescent="0.35">
      <c r="B20" s="45" t="s">
        <v>58</v>
      </c>
      <c r="C20" s="127" t="s">
        <v>18</v>
      </c>
      <c r="D20" s="10" t="s">
        <v>22</v>
      </c>
      <c r="E20" s="150"/>
      <c r="F20" s="150"/>
      <c r="G20" s="150"/>
      <c r="H20" s="150"/>
      <c r="I20" s="150"/>
      <c r="J20" s="150"/>
      <c r="K20" s="170">
        <v>5000</v>
      </c>
      <c r="L20" s="147">
        <v>5000</v>
      </c>
      <c r="M20" s="147">
        <v>5000</v>
      </c>
      <c r="N20" s="148">
        <v>5000</v>
      </c>
      <c r="O20" s="142"/>
      <c r="P20" s="142"/>
    </row>
    <row r="21" spans="2:16" ht="43.5" x14ac:dyDescent="0.35">
      <c r="B21" s="45" t="s">
        <v>59</v>
      </c>
      <c r="C21" s="127" t="s">
        <v>18</v>
      </c>
      <c r="D21" s="10" t="s">
        <v>22</v>
      </c>
      <c r="E21" s="150"/>
      <c r="F21" s="150"/>
      <c r="G21" s="150"/>
      <c r="H21" s="150"/>
      <c r="I21" s="150"/>
      <c r="J21" s="150"/>
      <c r="K21" s="171"/>
      <c r="L21" s="168"/>
      <c r="M21" s="168"/>
      <c r="N21" s="169"/>
      <c r="O21" s="142"/>
      <c r="P21" s="142"/>
    </row>
    <row r="22" spans="2:16" x14ac:dyDescent="0.35">
      <c r="B22" s="44" t="s">
        <v>60</v>
      </c>
      <c r="C22" s="129" t="s">
        <v>27</v>
      </c>
      <c r="D22" s="46" t="s">
        <v>22</v>
      </c>
      <c r="E22" s="144">
        <f t="shared" ref="E22:N22" si="4">SUM(E16:E21)</f>
        <v>51702.455569999998</v>
      </c>
      <c r="F22" s="144">
        <f t="shared" si="4"/>
        <v>59228.09</v>
      </c>
      <c r="G22" s="144">
        <f t="shared" si="4"/>
        <v>58983</v>
      </c>
      <c r="H22" s="144">
        <f t="shared" si="4"/>
        <v>55986</v>
      </c>
      <c r="I22" s="144">
        <f t="shared" si="4"/>
        <v>55640</v>
      </c>
      <c r="J22" s="144">
        <f t="shared" si="4"/>
        <v>54475</v>
      </c>
      <c r="K22" s="170">
        <f t="shared" si="4"/>
        <v>67589.974279999995</v>
      </c>
      <c r="L22" s="147">
        <f t="shared" si="4"/>
        <v>66542.301930000001</v>
      </c>
      <c r="M22" s="147">
        <f t="shared" si="4"/>
        <v>64724.827960000002</v>
      </c>
      <c r="N22" s="148">
        <f t="shared" si="4"/>
        <v>57968.154399999999</v>
      </c>
      <c r="O22" s="142"/>
      <c r="P22" s="142"/>
    </row>
    <row r="23" spans="2:16" ht="25.4" customHeight="1" x14ac:dyDescent="0.35">
      <c r="B23" s="253" t="s">
        <v>61</v>
      </c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5"/>
      <c r="O23" s="142"/>
      <c r="P23" s="142"/>
    </row>
    <row r="24" spans="2:16" x14ac:dyDescent="0.35">
      <c r="B24" s="47" t="s">
        <v>62</v>
      </c>
      <c r="C24" s="128" t="s">
        <v>63</v>
      </c>
      <c r="D24" s="46" t="s">
        <v>17</v>
      </c>
      <c r="E24" s="172"/>
      <c r="F24" s="172"/>
      <c r="G24" s="173">
        <v>24</v>
      </c>
      <c r="H24" s="173">
        <v>28</v>
      </c>
      <c r="I24" s="173">
        <v>41</v>
      </c>
      <c r="J24" s="173">
        <v>52</v>
      </c>
      <c r="K24" s="174">
        <v>52</v>
      </c>
      <c r="L24" s="175">
        <v>133</v>
      </c>
      <c r="M24" s="175">
        <v>188</v>
      </c>
      <c r="N24" s="218">
        <v>260</v>
      </c>
      <c r="O24" s="142"/>
      <c r="P24" s="142"/>
    </row>
    <row r="25" spans="2:16" x14ac:dyDescent="0.35">
      <c r="B25" s="47" t="s">
        <v>64</v>
      </c>
      <c r="C25" s="128" t="s">
        <v>63</v>
      </c>
      <c r="D25" s="46" t="s">
        <v>65</v>
      </c>
      <c r="E25" s="172"/>
      <c r="F25" s="172"/>
      <c r="G25" s="176">
        <v>4.4000000000000004</v>
      </c>
      <c r="H25" s="176">
        <v>5.5</v>
      </c>
      <c r="I25" s="176">
        <v>7.8</v>
      </c>
      <c r="J25" s="176">
        <v>11.3</v>
      </c>
      <c r="K25" s="177">
        <f>3335156.38/1000000</f>
        <v>3.3351563799999999</v>
      </c>
      <c r="L25" s="178">
        <v>9.8836239999999993</v>
      </c>
      <c r="M25" s="219">
        <f>4.271887+2.293157</f>
        <v>6.5650440000000003</v>
      </c>
      <c r="N25" s="220">
        <f>6919660.03773133/1000000</f>
        <v>6.9196600377313295</v>
      </c>
      <c r="O25" s="142"/>
      <c r="P25" s="142"/>
    </row>
    <row r="26" spans="2:16" ht="26.15" customHeight="1" x14ac:dyDescent="0.35">
      <c r="B26" s="253" t="s">
        <v>66</v>
      </c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5"/>
      <c r="O26" s="244"/>
      <c r="P26" s="142"/>
    </row>
    <row r="27" spans="2:16" x14ac:dyDescent="0.35">
      <c r="B27" s="17" t="s">
        <v>67</v>
      </c>
      <c r="C27" s="129" t="s">
        <v>27</v>
      </c>
      <c r="D27" s="140" t="s">
        <v>68</v>
      </c>
      <c r="E27" s="179">
        <f t="shared" ref="E27:J27" si="5">IF(E22=0,NA(),E22*1000/E8)</f>
        <v>0.82324053979531708</v>
      </c>
      <c r="F27" s="179">
        <f t="shared" si="5"/>
        <v>0.93750085079006817</v>
      </c>
      <c r="G27" s="179">
        <f t="shared" si="5"/>
        <v>0.92907927398085166</v>
      </c>
      <c r="H27" s="179">
        <f t="shared" si="5"/>
        <v>0.87617576587286472</v>
      </c>
      <c r="I27" s="179">
        <f t="shared" si="5"/>
        <v>0.86523283300462051</v>
      </c>
      <c r="J27" s="179">
        <f t="shared" si="5"/>
        <v>0.84235170245580271</v>
      </c>
      <c r="K27" s="180">
        <f>IF(K22=0,NA(),K22*1000/K8)</f>
        <v>1.0291226798139437</v>
      </c>
      <c r="L27" s="180">
        <f>IF(L22=0,NA(),L22*1000/L8)</f>
        <v>1.0125644482051714</v>
      </c>
      <c r="M27" s="180">
        <f>IF(M22=0,NA(),M22*1000/M8)</f>
        <v>0.97819458245458679</v>
      </c>
      <c r="N27" s="181">
        <f>IF(N22=0,NA(),N22*1000/N8)</f>
        <v>0.87288762074639703</v>
      </c>
      <c r="O27" s="142"/>
      <c r="P27" s="142"/>
    </row>
    <row r="28" spans="2:16" ht="24.65" customHeight="1" x14ac:dyDescent="0.35">
      <c r="B28" s="253" t="s">
        <v>69</v>
      </c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5"/>
      <c r="O28" s="142"/>
      <c r="P28" s="142"/>
    </row>
    <row r="29" spans="2:16" ht="29" x14ac:dyDescent="0.35">
      <c r="B29" s="49" t="s">
        <v>70</v>
      </c>
      <c r="C29" s="127" t="s">
        <v>18</v>
      </c>
      <c r="D29" s="10" t="s">
        <v>20</v>
      </c>
      <c r="E29" s="144">
        <v>1390010.287</v>
      </c>
      <c r="F29" s="144">
        <v>1396715.8018080001</v>
      </c>
      <c r="G29" s="144">
        <v>1387497</v>
      </c>
      <c r="H29" s="144">
        <v>1391351</v>
      </c>
      <c r="I29" s="144">
        <v>1350511</v>
      </c>
      <c r="J29" s="144">
        <v>1321007</v>
      </c>
      <c r="K29" s="146">
        <v>1306415.82</v>
      </c>
      <c r="L29" s="146">
        <v>1249741.3300000005</v>
      </c>
      <c r="M29" s="146">
        <v>1199459.8700000006</v>
      </c>
      <c r="N29" s="182">
        <v>1014393.8999999999</v>
      </c>
      <c r="O29" s="142"/>
      <c r="P29" s="142"/>
    </row>
    <row r="30" spans="2:16" ht="29" x14ac:dyDescent="0.35">
      <c r="B30" s="50" t="s">
        <v>71</v>
      </c>
      <c r="C30" s="130" t="s">
        <v>35</v>
      </c>
      <c r="D30" s="10" t="s">
        <v>20</v>
      </c>
      <c r="E30" s="144">
        <v>3034000</v>
      </c>
      <c r="F30" s="144">
        <v>2837980</v>
      </c>
      <c r="G30" s="144">
        <v>2710000</v>
      </c>
      <c r="H30" s="144">
        <v>2566000</v>
      </c>
      <c r="I30" s="144">
        <v>2490500</v>
      </c>
      <c r="J30" s="144">
        <v>2326300</v>
      </c>
      <c r="K30" s="146">
        <v>2310524.3650000002</v>
      </c>
      <c r="L30" s="146">
        <v>2183075.17</v>
      </c>
      <c r="M30" s="146">
        <v>2005938</v>
      </c>
      <c r="N30" s="182">
        <v>1654068</v>
      </c>
      <c r="O30" s="142"/>
      <c r="P30" s="142"/>
    </row>
    <row r="31" spans="2:16" x14ac:dyDescent="0.35">
      <c r="B31" s="141" t="str">
        <f>B10</f>
        <v>Taux de couverture de la population</v>
      </c>
      <c r="C31" s="129" t="s">
        <v>27</v>
      </c>
      <c r="D31" s="40" t="s">
        <v>32</v>
      </c>
      <c r="E31" s="183">
        <f t="shared" ref="E31:K31" si="6">E10</f>
        <v>0.98189114547155365</v>
      </c>
      <c r="F31" s="183">
        <f t="shared" si="6"/>
        <v>0.98245957903412673</v>
      </c>
      <c r="G31" s="183">
        <f t="shared" si="6"/>
        <v>0.98254984191324279</v>
      </c>
      <c r="H31" s="183">
        <f t="shared" si="6"/>
        <v>0.98405655641010636</v>
      </c>
      <c r="I31" s="183">
        <f t="shared" si="6"/>
        <v>0.98503957811286147</v>
      </c>
      <c r="J31" s="183">
        <f t="shared" si="6"/>
        <v>0.98572898528035535</v>
      </c>
      <c r="K31" s="184">
        <f t="shared" si="6"/>
        <v>0.99254806981366117</v>
      </c>
      <c r="L31" s="184">
        <f>L10</f>
        <v>0.99314248991765541</v>
      </c>
      <c r="M31" s="184">
        <f>M10</f>
        <v>0.99569016466371119</v>
      </c>
      <c r="N31" s="185">
        <f>N10</f>
        <v>0.99609896384300267</v>
      </c>
      <c r="O31" s="142"/>
      <c r="P31" s="142"/>
    </row>
    <row r="32" spans="2:16" x14ac:dyDescent="0.35">
      <c r="B32" s="51" t="s">
        <v>72</v>
      </c>
      <c r="C32" s="129" t="s">
        <v>27</v>
      </c>
      <c r="D32" s="40" t="s">
        <v>32</v>
      </c>
      <c r="E32" s="52">
        <f t="shared" ref="E32:L32" si="7">E29/(E30*E31)</f>
        <v>0.46659394025866457</v>
      </c>
      <c r="F32" s="52">
        <f t="shared" si="7"/>
        <v>0.50093805435681138</v>
      </c>
      <c r="G32" s="52">
        <f t="shared" si="7"/>
        <v>0.52108452016863382</v>
      </c>
      <c r="H32" s="52">
        <f t="shared" si="7"/>
        <v>0.55101065024375406</v>
      </c>
      <c r="I32" s="52">
        <f t="shared" si="7"/>
        <v>0.55050073019966628</v>
      </c>
      <c r="J32" s="52">
        <f t="shared" si="7"/>
        <v>0.57607877063492174</v>
      </c>
      <c r="K32" s="53">
        <f t="shared" si="7"/>
        <v>0.56966472676845037</v>
      </c>
      <c r="L32" s="53">
        <f t="shared" si="7"/>
        <v>0.576421112979151</v>
      </c>
      <c r="M32" s="53">
        <f>M29/(M30*M31)</f>
        <v>0.60054284855920859</v>
      </c>
      <c r="N32" s="54">
        <f>N29/(N30*N31)</f>
        <v>0.61567395347026266</v>
      </c>
      <c r="O32" s="142"/>
      <c r="P32" s="142" t="s">
        <v>51</v>
      </c>
    </row>
    <row r="33" spans="2:14" x14ac:dyDescent="0.35">
      <c r="B33" s="55" t="s">
        <v>73</v>
      </c>
      <c r="C33" s="131" t="s">
        <v>74</v>
      </c>
      <c r="D33" s="10" t="s">
        <v>32</v>
      </c>
      <c r="E33" s="186">
        <v>0.55000000000000004</v>
      </c>
      <c r="F33" s="186">
        <v>0.55000000000000004</v>
      </c>
      <c r="G33" s="186">
        <v>0.55000000000000004</v>
      </c>
      <c r="H33" s="186">
        <v>0.55000000000000004</v>
      </c>
      <c r="I33" s="186">
        <v>0.65</v>
      </c>
      <c r="J33" s="186">
        <v>0.65</v>
      </c>
      <c r="K33" s="187">
        <v>0.65</v>
      </c>
      <c r="L33" s="187">
        <v>0.65</v>
      </c>
      <c r="M33" s="187">
        <v>0.65</v>
      </c>
      <c r="N33" s="188">
        <v>0.65</v>
      </c>
    </row>
    <row r="34" spans="2:14" x14ac:dyDescent="0.35">
      <c r="B34" s="56" t="s">
        <v>75</v>
      </c>
      <c r="C34" s="131" t="s">
        <v>74</v>
      </c>
      <c r="D34" s="46" t="s">
        <v>32</v>
      </c>
      <c r="E34" s="46"/>
      <c r="F34" s="46"/>
      <c r="G34" s="46"/>
      <c r="H34" s="46"/>
      <c r="I34" s="186">
        <v>0.65</v>
      </c>
      <c r="J34" s="186">
        <v>0.65</v>
      </c>
      <c r="K34" s="187">
        <v>0.65</v>
      </c>
      <c r="L34" s="187">
        <v>0.65</v>
      </c>
      <c r="M34" s="187">
        <v>0.65</v>
      </c>
      <c r="N34" s="188">
        <v>0.65</v>
      </c>
    </row>
    <row r="35" spans="2:14" ht="34" customHeight="1" x14ac:dyDescent="0.35">
      <c r="B35" s="44" t="s">
        <v>76</v>
      </c>
      <c r="C35" s="128" t="s">
        <v>63</v>
      </c>
      <c r="D35" s="46" t="s">
        <v>32</v>
      </c>
      <c r="E35" s="57">
        <v>0.81</v>
      </c>
      <c r="F35" s="57">
        <v>0.79200000000000004</v>
      </c>
      <c r="G35" s="57">
        <v>0.71</v>
      </c>
      <c r="H35" s="57">
        <v>0.73</v>
      </c>
      <c r="I35" s="57">
        <v>0.59</v>
      </c>
      <c r="J35" s="57">
        <v>0.63</v>
      </c>
      <c r="K35" s="58">
        <v>0.6</v>
      </c>
      <c r="L35" s="59">
        <v>0.54500000000000004</v>
      </c>
      <c r="M35" s="59">
        <v>0.59499999999999997</v>
      </c>
      <c r="N35" s="221">
        <v>0.54747690554350403</v>
      </c>
    </row>
    <row r="36" spans="2:14" ht="24.65" customHeight="1" x14ac:dyDescent="0.35">
      <c r="B36" s="253" t="s">
        <v>77</v>
      </c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5"/>
    </row>
    <row r="37" spans="2:14" ht="60.75" customHeight="1" thickBot="1" x14ac:dyDescent="0.4">
      <c r="B37" s="60" t="s">
        <v>78</v>
      </c>
      <c r="C37" s="132" t="s">
        <v>18</v>
      </c>
      <c r="D37" s="61" t="s">
        <v>20</v>
      </c>
      <c r="E37" s="62"/>
      <c r="F37" s="62"/>
      <c r="G37" s="63">
        <v>2237.6610000000001</v>
      </c>
      <c r="H37" s="63">
        <v>5848</v>
      </c>
      <c r="I37" s="63">
        <v>6439</v>
      </c>
      <c r="J37" s="63">
        <v>6835</v>
      </c>
      <c r="K37" s="64">
        <v>8404.348</v>
      </c>
      <c r="L37" s="64">
        <v>5782.6</v>
      </c>
      <c r="M37" s="64">
        <v>6753.92</v>
      </c>
      <c r="N37" s="65">
        <v>6683.9499999999989</v>
      </c>
    </row>
    <row r="38" spans="2:14" x14ac:dyDescent="0.35">
      <c r="B38" s="189"/>
      <c r="D38" s="142"/>
      <c r="E38" s="142"/>
      <c r="F38" s="142"/>
      <c r="G38" s="142"/>
      <c r="H38" s="142"/>
      <c r="I38" s="142"/>
      <c r="J38" s="142"/>
      <c r="K38" s="66">
        <v>8404</v>
      </c>
      <c r="L38" s="66">
        <v>8331</v>
      </c>
      <c r="M38" s="66"/>
      <c r="N38" s="66"/>
    </row>
    <row r="39" spans="2:14" ht="17" x14ac:dyDescent="0.35">
      <c r="B39" s="121" t="s">
        <v>36</v>
      </c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</row>
    <row r="40" spans="2:14" ht="17" x14ac:dyDescent="0.35">
      <c r="B40" s="121" t="s">
        <v>79</v>
      </c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</row>
    <row r="41" spans="2:14" x14ac:dyDescent="0.35">
      <c r="B41" s="142"/>
      <c r="C41" s="142"/>
      <c r="D41" s="142"/>
      <c r="E41" s="142"/>
      <c r="F41" s="145"/>
      <c r="G41" s="142"/>
      <c r="H41" s="142"/>
      <c r="I41" s="142"/>
      <c r="J41" s="167"/>
      <c r="K41" s="142"/>
      <c r="L41" s="142"/>
      <c r="M41" s="142"/>
      <c r="N41" s="142"/>
    </row>
    <row r="42" spans="2:14" x14ac:dyDescent="0.35"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</row>
  </sheetData>
  <sheetProtection algorithmName="SHA-512" hashValue="CALeCg2tcdbnt1h7W+sNOeMt3+nJpWMwFJwmlnToopJ43IlB+6Q7rUOqJKtPfDGCwcpltGZLZRoGRdu6JlnPpQ==" saltValue="mmuhuqwks04gtPqvSZlT9A==" spinCount="100000" sheet="1" objects="1" scenarios="1"/>
  <mergeCells count="9">
    <mergeCell ref="B23:N23"/>
    <mergeCell ref="B26:N26"/>
    <mergeCell ref="B28:N28"/>
    <mergeCell ref="B36:N36"/>
    <mergeCell ref="D4:D5"/>
    <mergeCell ref="C4:C5"/>
    <mergeCell ref="B7:N7"/>
    <mergeCell ref="B11:N11"/>
    <mergeCell ref="B15:N1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2:X34"/>
  <sheetViews>
    <sheetView tabSelected="1" zoomScale="80" zoomScaleNormal="80" zoomScaleSheetLayoutView="80" workbookViewId="0">
      <selection activeCell="P14" sqref="P14"/>
    </sheetView>
  </sheetViews>
  <sheetFormatPr baseColWidth="10" defaultColWidth="11.453125" defaultRowHeight="14.5" x14ac:dyDescent="0.35"/>
  <cols>
    <col min="1" max="1" width="8.54296875" style="1" customWidth="1"/>
    <col min="2" max="2" width="31.54296875" style="1" customWidth="1"/>
    <col min="3" max="3" width="11.54296875" style="123" customWidth="1"/>
    <col min="4" max="4" width="9.54296875" style="1" customWidth="1"/>
    <col min="5" max="16384" width="11.453125" style="1"/>
  </cols>
  <sheetData>
    <row r="2" spans="2:15" ht="23.5" x14ac:dyDescent="0.55000000000000004">
      <c r="B2" s="2" t="s">
        <v>80</v>
      </c>
      <c r="C2" s="12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2:15" ht="15" thickBot="1" x14ac:dyDescent="0.4">
      <c r="B3" s="104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2:15" ht="18.5" x14ac:dyDescent="0.35">
      <c r="B4" s="67" t="s">
        <v>12</v>
      </c>
      <c r="C4" s="256" t="s">
        <v>14</v>
      </c>
      <c r="D4" s="250" t="s">
        <v>13</v>
      </c>
      <c r="E4" s="68">
        <v>2011</v>
      </c>
      <c r="F4" s="68">
        <v>2012</v>
      </c>
      <c r="G4" s="68">
        <v>2013</v>
      </c>
      <c r="H4" s="68">
        <v>2014</v>
      </c>
      <c r="I4" s="68">
        <v>2015</v>
      </c>
      <c r="J4" s="68">
        <v>2016</v>
      </c>
      <c r="K4" s="69">
        <v>2017</v>
      </c>
      <c r="L4" s="69">
        <v>2018</v>
      </c>
      <c r="M4" s="69">
        <v>2019</v>
      </c>
      <c r="N4" s="69">
        <v>2020</v>
      </c>
      <c r="O4" s="70">
        <v>2021</v>
      </c>
    </row>
    <row r="5" spans="2:15" ht="20.149999999999999" customHeight="1" thickBot="1" x14ac:dyDescent="0.4">
      <c r="B5" s="71" t="s">
        <v>15</v>
      </c>
      <c r="C5" s="257"/>
      <c r="D5" s="251"/>
      <c r="E5" s="242" t="s">
        <v>74</v>
      </c>
      <c r="F5" s="242" t="s">
        <v>74</v>
      </c>
      <c r="G5" s="242" t="s">
        <v>74</v>
      </c>
      <c r="H5" s="242" t="s">
        <v>74</v>
      </c>
      <c r="I5" s="242" t="s">
        <v>74</v>
      </c>
      <c r="J5" s="72">
        <v>2018</v>
      </c>
      <c r="K5" s="73">
        <v>2019</v>
      </c>
      <c r="L5" s="72">
        <v>2020</v>
      </c>
      <c r="M5" s="73">
        <v>2021</v>
      </c>
      <c r="N5" s="72">
        <v>2022</v>
      </c>
      <c r="O5" s="243" t="s">
        <v>74</v>
      </c>
    </row>
    <row r="6" spans="2:15" ht="24.65" customHeight="1" x14ac:dyDescent="0.35">
      <c r="B6" s="267" t="s">
        <v>81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9"/>
      <c r="O6" s="142"/>
    </row>
    <row r="7" spans="2:15" ht="43.5" x14ac:dyDescent="0.35">
      <c r="B7" s="75" t="s">
        <v>82</v>
      </c>
      <c r="C7" s="128" t="s">
        <v>63</v>
      </c>
      <c r="D7" s="10" t="s">
        <v>22</v>
      </c>
      <c r="E7" s="190">
        <v>5713</v>
      </c>
      <c r="F7" s="190">
        <v>6409</v>
      </c>
      <c r="G7" s="190">
        <v>6859</v>
      </c>
      <c r="H7" s="190">
        <v>7508</v>
      </c>
      <c r="I7" s="190">
        <v>11244</v>
      </c>
      <c r="J7" s="190">
        <v>7377</v>
      </c>
      <c r="K7" s="191">
        <v>7832</v>
      </c>
      <c r="L7" s="191">
        <v>8213</v>
      </c>
      <c r="M7" s="77">
        <v>7132.9480514229699</v>
      </c>
      <c r="N7" s="225">
        <f>-0.001*-7226169.31020353</f>
        <v>7226.1693102035297</v>
      </c>
      <c r="O7" s="142"/>
    </row>
    <row r="8" spans="2:15" x14ac:dyDescent="0.35">
      <c r="B8" s="76" t="s">
        <v>21</v>
      </c>
      <c r="C8" s="127" t="s">
        <v>18</v>
      </c>
      <c r="D8" s="14" t="s">
        <v>22</v>
      </c>
      <c r="E8" s="190">
        <f>'Mise sur le marché'!E9</f>
        <v>67359</v>
      </c>
      <c r="F8" s="190">
        <f>'Mise sur le marché'!F9</f>
        <v>77858</v>
      </c>
      <c r="G8" s="190">
        <f>'Mise sur le marché'!G9</f>
        <v>80343</v>
      </c>
      <c r="H8" s="190">
        <f>'Mise sur le marché'!H9</f>
        <v>79199</v>
      </c>
      <c r="I8" s="190">
        <f>'Mise sur le marché'!I9</f>
        <v>81162</v>
      </c>
      <c r="J8" s="190">
        <f>'Mise sur le marché'!J9</f>
        <v>79157</v>
      </c>
      <c r="K8" s="77">
        <f>'Mise sur le marché'!K9</f>
        <v>91100.001000000004</v>
      </c>
      <c r="L8" s="77">
        <f>'Mise sur le marché'!L9</f>
        <v>95873.423500000004</v>
      </c>
      <c r="M8" s="77">
        <f>'Mise sur le marché'!M9</f>
        <v>89194.578819999995</v>
      </c>
      <c r="N8" s="78">
        <f>'Mise sur le marché'!N9</f>
        <v>62343.151760000001</v>
      </c>
      <c r="O8" s="142"/>
    </row>
    <row r="9" spans="2:15" x14ac:dyDescent="0.35">
      <c r="B9" s="79" t="s">
        <v>81</v>
      </c>
      <c r="C9" s="129" t="s">
        <v>27</v>
      </c>
      <c r="D9" s="40" t="s">
        <v>32</v>
      </c>
      <c r="E9" s="80">
        <f t="shared" ref="E9:J9" si="0">IF(E8=0,NA(),(E8-E7)/E8)</f>
        <v>0.91518579551359136</v>
      </c>
      <c r="F9" s="80">
        <f t="shared" si="0"/>
        <v>0.91768347504431147</v>
      </c>
      <c r="G9" s="80">
        <f t="shared" si="0"/>
        <v>0.91462853017686674</v>
      </c>
      <c r="H9" s="80">
        <f t="shared" si="0"/>
        <v>0.90520082324271767</v>
      </c>
      <c r="I9" s="80">
        <f t="shared" si="0"/>
        <v>0.86146226066385745</v>
      </c>
      <c r="J9" s="80">
        <f t="shared" si="0"/>
        <v>0.90680546256174444</v>
      </c>
      <c r="K9" s="81">
        <f>IF(K8=0,NA(),(K8-K7)/K8)</f>
        <v>0.91402854100956599</v>
      </c>
      <c r="L9" s="81">
        <f>IF(L8=0,NA(),(L8-L7)/L8)</f>
        <v>0.91433496687431837</v>
      </c>
      <c r="M9" s="81">
        <f>IF(M8=0,NA(),(M8-M7)/M8)</f>
        <v>0.92002935440933375</v>
      </c>
      <c r="N9" s="82">
        <f>IF(N8=0,NA(),(N8-N7)/N8)</f>
        <v>0.88409040758763957</v>
      </c>
      <c r="O9" s="142"/>
    </row>
    <row r="10" spans="2:15" ht="26.15" customHeight="1" x14ac:dyDescent="0.35">
      <c r="B10" s="267" t="s">
        <v>83</v>
      </c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138"/>
      <c r="N10" s="74"/>
      <c r="O10" s="142"/>
    </row>
    <row r="11" spans="2:15" ht="16.5" x14ac:dyDescent="0.35">
      <c r="B11" s="75" t="s">
        <v>84</v>
      </c>
      <c r="C11" s="130" t="s">
        <v>85</v>
      </c>
      <c r="D11" s="48" t="s">
        <v>26</v>
      </c>
      <c r="E11" s="154">
        <v>85.8</v>
      </c>
      <c r="F11" s="154">
        <v>65.900000000000006</v>
      </c>
      <c r="G11" s="192">
        <v>52.6</v>
      </c>
      <c r="H11" s="192">
        <v>54.1</v>
      </c>
      <c r="I11" s="192">
        <v>64</v>
      </c>
      <c r="J11" s="192">
        <v>81.7</v>
      </c>
      <c r="K11" s="193">
        <v>85.7</v>
      </c>
      <c r="L11" s="193">
        <f>AVERAGE(K11,N11)</f>
        <v>51.75</v>
      </c>
      <c r="M11" s="193">
        <v>32.9</v>
      </c>
      <c r="N11" s="222">
        <v>17.8</v>
      </c>
      <c r="O11" s="223">
        <v>84.199442191334796</v>
      </c>
    </row>
    <row r="12" spans="2:15" ht="16.5" x14ac:dyDescent="0.35">
      <c r="B12" s="83" t="s">
        <v>86</v>
      </c>
      <c r="C12" s="130" t="s">
        <v>85</v>
      </c>
      <c r="D12" s="48" t="s">
        <v>26</v>
      </c>
      <c r="E12" s="84">
        <v>82.8</v>
      </c>
      <c r="F12" s="84">
        <v>80.900000000000006</v>
      </c>
      <c r="G12" s="84">
        <v>82.1</v>
      </c>
      <c r="H12" s="84">
        <v>85.4</v>
      </c>
      <c r="I12" s="84">
        <v>83.4</v>
      </c>
      <c r="J12" s="84">
        <v>94.3</v>
      </c>
      <c r="K12" s="85">
        <v>94</v>
      </c>
      <c r="L12" s="93">
        <f>AVERAGE(K12,N12)</f>
        <v>70.2</v>
      </c>
      <c r="M12" s="93">
        <v>83</v>
      </c>
      <c r="N12" s="224">
        <v>46.4</v>
      </c>
      <c r="O12" s="223">
        <v>67.083401669339494</v>
      </c>
    </row>
    <row r="13" spans="2:15" ht="27.65" customHeight="1" x14ac:dyDescent="0.35">
      <c r="B13" s="261" t="s">
        <v>87</v>
      </c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3"/>
      <c r="O13" s="142"/>
    </row>
    <row r="14" spans="2:15" x14ac:dyDescent="0.35">
      <c r="B14" s="75" t="s">
        <v>88</v>
      </c>
      <c r="C14" s="128" t="s">
        <v>63</v>
      </c>
      <c r="D14" s="13" t="s">
        <v>65</v>
      </c>
      <c r="E14" s="192">
        <v>67.358999999999995</v>
      </c>
      <c r="F14" s="192">
        <v>77.858000000000004</v>
      </c>
      <c r="G14" s="192">
        <v>80.343000000000004</v>
      </c>
      <c r="H14" s="192">
        <v>79.198999999999998</v>
      </c>
      <c r="I14" s="192">
        <v>81.162000000000006</v>
      </c>
      <c r="J14" s="192">
        <v>79.156999999999996</v>
      </c>
      <c r="K14" s="193">
        <v>91.588794840000006</v>
      </c>
      <c r="L14" s="193">
        <f>L8/1000</f>
        <v>95.873423500000001</v>
      </c>
      <c r="M14" s="193">
        <f>M8/1000</f>
        <v>89.19457881999999</v>
      </c>
      <c r="N14" s="226">
        <v>62.415728119999933</v>
      </c>
      <c r="O14" s="142"/>
    </row>
    <row r="15" spans="2:15" ht="43.5" x14ac:dyDescent="0.35">
      <c r="B15" s="86" t="s">
        <v>89</v>
      </c>
      <c r="C15" s="128" t="s">
        <v>63</v>
      </c>
      <c r="D15" s="13" t="s">
        <v>65</v>
      </c>
      <c r="E15" s="87"/>
      <c r="F15" s="87"/>
      <c r="G15" s="87"/>
      <c r="H15" s="87"/>
      <c r="I15" s="87"/>
      <c r="J15" s="88">
        <v>2.2651418958403702</v>
      </c>
      <c r="K15" s="88">
        <v>3.1482818569635498</v>
      </c>
      <c r="L15" s="88">
        <v>3.5321754669486798</v>
      </c>
      <c r="M15" s="88">
        <v>3.1647600907139299</v>
      </c>
      <c r="N15" s="226">
        <v>3.560572833520935</v>
      </c>
      <c r="O15" s="142"/>
    </row>
    <row r="16" spans="2:15" ht="29" x14ac:dyDescent="0.35">
      <c r="B16" s="86" t="s">
        <v>90</v>
      </c>
      <c r="C16" s="128" t="s">
        <v>63</v>
      </c>
      <c r="D16" s="13" t="s">
        <v>65</v>
      </c>
      <c r="E16" s="87"/>
      <c r="F16" s="87"/>
      <c r="G16" s="87"/>
      <c r="H16" s="87"/>
      <c r="I16" s="87"/>
      <c r="J16" s="87"/>
      <c r="K16" s="88">
        <f>0.917457</f>
        <v>0.91745699999999997</v>
      </c>
      <c r="L16" s="88">
        <v>1.0824322099999997</v>
      </c>
      <c r="M16" s="88">
        <v>0.62374200000000002</v>
      </c>
      <c r="N16" s="226">
        <v>0.57244648030000012</v>
      </c>
      <c r="O16" s="142"/>
    </row>
    <row r="17" spans="2:24" x14ac:dyDescent="0.35">
      <c r="B17" s="89" t="s">
        <v>91</v>
      </c>
      <c r="C17" s="128" t="s">
        <v>63</v>
      </c>
      <c r="D17" s="13" t="s">
        <v>65</v>
      </c>
      <c r="E17" s="90">
        <v>1.0216099999999999</v>
      </c>
      <c r="F17" s="90">
        <v>0.64100000000000001</v>
      </c>
      <c r="G17" s="90">
        <v>1.1519999999999999</v>
      </c>
      <c r="H17" s="90">
        <v>1.373</v>
      </c>
      <c r="I17" s="90">
        <v>1.5149999999999999</v>
      </c>
      <c r="J17" s="90">
        <v>1.2395889752023299</v>
      </c>
      <c r="K17" s="88">
        <v>0.178824060558437</v>
      </c>
      <c r="L17" s="88">
        <v>0.35731214192879451</v>
      </c>
      <c r="M17" s="88">
        <v>0.42655199999999999</v>
      </c>
      <c r="N17" s="226">
        <v>0.39122623384147415</v>
      </c>
      <c r="O17" s="194"/>
      <c r="P17" s="194"/>
      <c r="Q17" s="142"/>
      <c r="R17" s="142"/>
      <c r="S17" s="142"/>
      <c r="T17" s="142"/>
      <c r="U17" s="142"/>
      <c r="V17" s="142"/>
      <c r="W17" s="142"/>
      <c r="X17" s="142"/>
    </row>
    <row r="18" spans="2:24" x14ac:dyDescent="0.35">
      <c r="B18" s="89" t="s">
        <v>92</v>
      </c>
      <c r="C18" s="128" t="s">
        <v>63</v>
      </c>
      <c r="D18" s="13" t="s">
        <v>65</v>
      </c>
      <c r="E18" s="87"/>
      <c r="F18" s="87"/>
      <c r="G18" s="87"/>
      <c r="H18" s="87"/>
      <c r="I18" s="87"/>
      <c r="J18" s="91">
        <v>0.84599999999999997</v>
      </c>
      <c r="K18" s="92">
        <v>0.377</v>
      </c>
      <c r="L18" s="92">
        <v>0.91176743272609573</v>
      </c>
      <c r="M18" s="92">
        <v>0.94180900000000001</v>
      </c>
      <c r="N18" s="227">
        <v>0.68320567415039823</v>
      </c>
      <c r="O18" s="142"/>
      <c r="P18" s="142"/>
      <c r="Q18" s="142"/>
      <c r="R18" s="142"/>
      <c r="S18" s="142"/>
      <c r="T18" s="142"/>
      <c r="U18" s="142"/>
      <c r="V18" s="142"/>
      <c r="W18" s="142"/>
      <c r="X18" s="142"/>
    </row>
    <row r="19" spans="2:24" ht="43.5" x14ac:dyDescent="0.35">
      <c r="B19" s="89" t="s">
        <v>93</v>
      </c>
      <c r="C19" s="128" t="s">
        <v>63</v>
      </c>
      <c r="D19" s="13" t="s">
        <v>65</v>
      </c>
      <c r="E19" s="90">
        <v>2.5649999999999999</v>
      </c>
      <c r="F19" s="90">
        <v>2.14</v>
      </c>
      <c r="G19" s="90">
        <v>3.512</v>
      </c>
      <c r="H19" s="90">
        <v>4.2</v>
      </c>
      <c r="I19" s="90">
        <v>2.4740000000000002</v>
      </c>
      <c r="J19" s="90">
        <v>1.9450000000000001</v>
      </c>
      <c r="K19" s="88">
        <v>2.2360000000000002</v>
      </c>
      <c r="L19" s="88">
        <v>3.4976055091129941</v>
      </c>
      <c r="M19" s="88">
        <v>2.9691100000000001</v>
      </c>
      <c r="N19" s="226">
        <v>2.388940577636244</v>
      </c>
      <c r="O19" s="142"/>
      <c r="P19" s="142"/>
      <c r="Q19" s="142"/>
      <c r="R19" s="142"/>
      <c r="S19" s="142"/>
      <c r="T19" s="142"/>
      <c r="U19" s="142"/>
      <c r="V19" s="142"/>
      <c r="W19" s="142"/>
      <c r="X19" s="142"/>
    </row>
    <row r="20" spans="2:24" ht="43.5" x14ac:dyDescent="0.55000000000000004">
      <c r="B20" s="89" t="s">
        <v>94</v>
      </c>
      <c r="C20" s="128" t="s">
        <v>63</v>
      </c>
      <c r="D20" s="13" t="s">
        <v>65</v>
      </c>
      <c r="E20" s="87"/>
      <c r="F20" s="87"/>
      <c r="G20" s="87"/>
      <c r="H20" s="87"/>
      <c r="I20" s="87"/>
      <c r="J20" s="87"/>
      <c r="K20" s="93">
        <v>21.694662000000001</v>
      </c>
      <c r="L20" s="93">
        <f>22.49482739-22.49482739+21.969867728753</f>
        <v>21.969867728753002</v>
      </c>
      <c r="M20" s="93">
        <v>20.523502000000001</v>
      </c>
      <c r="N20" s="228">
        <v>14.097371210000002</v>
      </c>
      <c r="O20" s="142"/>
      <c r="P20" s="142"/>
      <c r="Q20" s="142"/>
      <c r="R20" s="142"/>
      <c r="S20" s="142"/>
      <c r="T20" s="142"/>
      <c r="U20" s="142"/>
      <c r="V20" s="142"/>
      <c r="W20" s="142"/>
      <c r="X20" s="2"/>
    </row>
    <row r="21" spans="2:24" ht="23.15" customHeight="1" x14ac:dyDescent="0.35">
      <c r="B21" s="258" t="s">
        <v>95</v>
      </c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60"/>
      <c r="O21" s="142"/>
      <c r="P21" s="142"/>
      <c r="Q21" s="142"/>
      <c r="R21" s="142"/>
      <c r="S21" s="142"/>
      <c r="T21" s="142"/>
      <c r="U21" s="142"/>
      <c r="V21" s="142"/>
      <c r="W21" s="142"/>
      <c r="X21" s="142"/>
    </row>
    <row r="22" spans="2:24" ht="29" x14ac:dyDescent="0.35">
      <c r="B22" s="86" t="s">
        <v>96</v>
      </c>
      <c r="C22" s="128" t="s">
        <v>63</v>
      </c>
      <c r="D22" s="48" t="s">
        <v>97</v>
      </c>
      <c r="E22" s="87"/>
      <c r="F22" s="87"/>
      <c r="G22" s="87"/>
      <c r="H22" s="87"/>
      <c r="I22" s="87"/>
      <c r="J22" s="87"/>
      <c r="K22" s="94"/>
      <c r="L22" s="94"/>
      <c r="M22" s="229">
        <v>31358</v>
      </c>
      <c r="N22" s="230">
        <v>31503</v>
      </c>
      <c r="O22" s="99"/>
      <c r="P22" s="142"/>
      <c r="Q22" s="142"/>
      <c r="R22" s="142"/>
      <c r="S22" s="142"/>
      <c r="T22" s="142"/>
      <c r="U22" s="142"/>
      <c r="V22" s="142"/>
      <c r="W22" s="142"/>
      <c r="X22" s="142"/>
    </row>
    <row r="23" spans="2:24" ht="29" x14ac:dyDescent="0.35">
      <c r="B23" s="89" t="s">
        <v>98</v>
      </c>
      <c r="C23" s="128" t="s">
        <v>63</v>
      </c>
      <c r="D23" s="48" t="s">
        <v>97</v>
      </c>
      <c r="E23" s="87"/>
      <c r="F23" s="87"/>
      <c r="G23" s="87"/>
      <c r="H23" s="87"/>
      <c r="I23" s="87"/>
      <c r="J23" s="87"/>
      <c r="K23" s="94"/>
      <c r="L23" s="94"/>
      <c r="M23" s="94"/>
      <c r="N23" s="105"/>
      <c r="O23" s="142"/>
      <c r="P23" s="142"/>
      <c r="Q23" s="142"/>
      <c r="R23" s="142"/>
      <c r="S23" s="142"/>
      <c r="T23" s="142"/>
      <c r="U23" s="142"/>
      <c r="V23" s="142"/>
      <c r="W23" s="142"/>
      <c r="X23" s="142"/>
    </row>
    <row r="24" spans="2:24" ht="58" x14ac:dyDescent="0.35">
      <c r="B24" s="89" t="s">
        <v>99</v>
      </c>
      <c r="C24" s="128" t="s">
        <v>63</v>
      </c>
      <c r="D24" s="95"/>
      <c r="E24" s="96"/>
      <c r="F24" s="96"/>
      <c r="G24" s="96"/>
      <c r="H24" s="96"/>
      <c r="I24" s="96"/>
      <c r="J24" s="96"/>
      <c r="K24" s="97"/>
      <c r="L24" s="94"/>
      <c r="M24" s="94"/>
      <c r="N24" s="105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2:24" ht="24.65" customHeight="1" x14ac:dyDescent="0.35">
      <c r="B25" s="261" t="s">
        <v>100</v>
      </c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3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spans="2:24" ht="69.650000000000006" customHeight="1" thickBot="1" x14ac:dyDescent="0.4">
      <c r="B26" s="98" t="s">
        <v>101</v>
      </c>
      <c r="C26" s="133" t="s">
        <v>63</v>
      </c>
      <c r="D26" s="48"/>
      <c r="E26" s="87"/>
      <c r="F26" s="87"/>
      <c r="G26" s="87"/>
      <c r="H26" s="87"/>
      <c r="I26" s="87"/>
      <c r="J26" s="87"/>
      <c r="K26" s="87"/>
      <c r="L26" s="94"/>
      <c r="M26" s="94"/>
      <c r="N26" s="105"/>
      <c r="O26" s="142"/>
      <c r="P26" s="142"/>
      <c r="Q26" s="99"/>
      <c r="R26" s="142"/>
      <c r="S26" s="142"/>
      <c r="T26" s="142"/>
      <c r="U26" s="142"/>
      <c r="V26" s="142"/>
      <c r="W26" s="142"/>
      <c r="X26" s="142"/>
    </row>
    <row r="27" spans="2:24" x14ac:dyDescent="0.35">
      <c r="B27" s="264" t="s">
        <v>102</v>
      </c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6"/>
      <c r="O27" s="142"/>
      <c r="P27" s="142"/>
      <c r="Q27" s="142"/>
      <c r="R27" s="142"/>
      <c r="S27" s="142"/>
      <c r="T27" s="142"/>
      <c r="U27" s="142"/>
      <c r="V27" s="142"/>
      <c r="W27" s="142"/>
      <c r="X27" s="142"/>
    </row>
    <row r="28" spans="2:24" x14ac:dyDescent="0.35">
      <c r="B28" s="89" t="s">
        <v>103</v>
      </c>
      <c r="C28" s="134" t="s">
        <v>63</v>
      </c>
      <c r="D28" s="48" t="s">
        <v>97</v>
      </c>
      <c r="E28" s="87"/>
      <c r="F28" s="87"/>
      <c r="G28" s="87"/>
      <c r="H28" s="87"/>
      <c r="I28" s="87"/>
      <c r="J28" s="235">
        <v>550</v>
      </c>
      <c r="K28" s="235">
        <v>544</v>
      </c>
      <c r="L28" s="236">
        <v>363</v>
      </c>
      <c r="M28" s="229">
        <v>248</v>
      </c>
      <c r="N28" s="230">
        <v>238</v>
      </c>
      <c r="O28" s="99"/>
      <c r="P28" s="142"/>
      <c r="Q28" s="142"/>
      <c r="R28" s="142"/>
      <c r="S28" s="142"/>
      <c r="T28" s="142"/>
      <c r="U28" s="142"/>
      <c r="V28" s="142"/>
      <c r="W28" s="142"/>
      <c r="X28" s="142"/>
    </row>
    <row r="29" spans="2:24" ht="29" x14ac:dyDescent="0.35">
      <c r="B29" s="89" t="s">
        <v>104</v>
      </c>
      <c r="C29" s="125" t="s">
        <v>63</v>
      </c>
      <c r="D29" s="48" t="s">
        <v>97</v>
      </c>
      <c r="E29" s="87"/>
      <c r="F29" s="87"/>
      <c r="G29" s="87"/>
      <c r="H29" s="87"/>
      <c r="I29" s="87"/>
      <c r="J29" s="234">
        <v>601</v>
      </c>
      <c r="K29" s="234">
        <v>863</v>
      </c>
      <c r="L29" s="234">
        <v>901</v>
      </c>
      <c r="M29" s="231">
        <v>242</v>
      </c>
      <c r="N29" s="232">
        <v>945</v>
      </c>
      <c r="O29" s="142"/>
      <c r="P29" s="142"/>
      <c r="Q29" s="142"/>
      <c r="R29" s="142"/>
      <c r="S29" s="142"/>
      <c r="T29" s="142"/>
      <c r="U29" s="142"/>
      <c r="V29" s="142"/>
      <c r="W29" s="142"/>
      <c r="X29" s="142"/>
    </row>
    <row r="30" spans="2:24" ht="38.15" customHeight="1" x14ac:dyDescent="0.35">
      <c r="B30" s="89" t="s">
        <v>105</v>
      </c>
      <c r="C30" s="125" t="s">
        <v>63</v>
      </c>
      <c r="D30" s="48" t="s">
        <v>97</v>
      </c>
      <c r="E30" s="87"/>
      <c r="F30" s="87"/>
      <c r="G30" s="87"/>
      <c r="H30" s="87"/>
      <c r="I30" s="87"/>
      <c r="J30" s="233"/>
      <c r="K30" s="234">
        <v>7</v>
      </c>
      <c r="L30" s="234">
        <v>0</v>
      </c>
      <c r="M30" s="231">
        <v>0</v>
      </c>
      <c r="N30" s="232">
        <v>0</v>
      </c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spans="2:24" ht="42.65" customHeight="1" thickBot="1" x14ac:dyDescent="0.4">
      <c r="B31" s="100" t="s">
        <v>106</v>
      </c>
      <c r="C31" s="125" t="s">
        <v>63</v>
      </c>
      <c r="D31" s="48" t="s">
        <v>97</v>
      </c>
      <c r="E31" s="87"/>
      <c r="F31" s="87"/>
      <c r="G31" s="87"/>
      <c r="H31" s="87"/>
      <c r="I31" s="87"/>
      <c r="J31" s="233"/>
      <c r="K31" s="234">
        <v>106</v>
      </c>
      <c r="L31" s="234">
        <v>118</v>
      </c>
      <c r="M31" s="231">
        <v>62</v>
      </c>
      <c r="N31" s="232">
        <v>0</v>
      </c>
      <c r="O31" s="142"/>
      <c r="P31" s="142"/>
      <c r="Q31" s="142"/>
      <c r="R31" s="142"/>
      <c r="S31" s="142"/>
      <c r="T31" s="142"/>
      <c r="U31" s="142"/>
      <c r="V31" s="142"/>
      <c r="W31" s="142"/>
      <c r="X31" s="142"/>
    </row>
    <row r="32" spans="2:24" ht="29.5" thickBot="1" x14ac:dyDescent="0.4">
      <c r="B32" s="101" t="s">
        <v>107</v>
      </c>
      <c r="C32" s="135" t="s">
        <v>63</v>
      </c>
      <c r="D32" s="102" t="s">
        <v>108</v>
      </c>
      <c r="E32" s="103"/>
      <c r="F32" s="103"/>
      <c r="G32" s="103"/>
      <c r="H32" s="103"/>
      <c r="I32" s="103"/>
      <c r="J32" s="234">
        <v>38</v>
      </c>
      <c r="K32" s="234">
        <v>40</v>
      </c>
      <c r="L32" s="234">
        <v>35</v>
      </c>
      <c r="M32" s="234">
        <v>28</v>
      </c>
      <c r="N32" s="234">
        <v>0</v>
      </c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4" spans="2:2" ht="17" x14ac:dyDescent="0.35">
      <c r="B34" s="121" t="s">
        <v>109</v>
      </c>
    </row>
  </sheetData>
  <sheetProtection algorithmName="SHA-512" hashValue="gIRElxqOe4pRStFII+o2c0SCPc4BV5HHZ1nRRgiXIbv+YYip9PbSAfNpnaWETSfXq+RQw/LB10Klr2a+ObyAPQ==" saltValue="MeGsywH9S8EfC14HbOP2jw==" spinCount="100000" sheet="1" objects="1" scenarios="1"/>
  <mergeCells count="8">
    <mergeCell ref="B21:N21"/>
    <mergeCell ref="B25:N25"/>
    <mergeCell ref="B27:N27"/>
    <mergeCell ref="D4:D5"/>
    <mergeCell ref="B10:L10"/>
    <mergeCell ref="C4:C5"/>
    <mergeCell ref="B6:N6"/>
    <mergeCell ref="B13:N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F2EE101292C740B25DAAF2D267C100" ma:contentTypeVersion="16" ma:contentTypeDescription="Crée un document." ma:contentTypeScope="" ma:versionID="feec63d0cfa70b437cce3cd15c6d628c">
  <xsd:schema xmlns:xsd="http://www.w3.org/2001/XMLSchema" xmlns:xs="http://www.w3.org/2001/XMLSchema" xmlns:p="http://schemas.microsoft.com/office/2006/metadata/properties" xmlns:ns2="81221dee-5606-43d8-9b03-0e1c61c53ea5" xmlns:ns3="c30b790a-164a-4a27-80e7-afb1cf9940e1" targetNamespace="http://schemas.microsoft.com/office/2006/metadata/properties" ma:root="true" ma:fieldsID="b3353ddd3e9db48e202a0f9d5976d13b" ns2:_="" ns3:_="">
    <xsd:import namespace="81221dee-5606-43d8-9b03-0e1c61c53ea5"/>
    <xsd:import namespace="c30b790a-164a-4a27-80e7-afb1cf9940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21dee-5606-43d8-9b03-0e1c61c53e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2a031e-93eb-49a3-a96a-04ce1b9ef9ff}" ma:internalName="TaxCatchAll" ma:showField="CatchAllData" ma:web="81221dee-5606-43d8-9b03-0e1c61c53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b790a-164a-4a27-80e7-afb1cf9940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594a083a-1e22-4320-a76d-dcd5c55a69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1221dee-5606-43d8-9b03-0e1c61c53ea5">
      <UserInfo>
        <DisplayName>DELOFFRE Benjamin</DisplayName>
        <AccountId>931</AccountId>
        <AccountType/>
      </UserInfo>
      <UserInfo>
        <DisplayName>ZIACH Ida</DisplayName>
        <AccountId>6393</AccountId>
        <AccountType/>
      </UserInfo>
      <UserInfo>
        <DisplayName>MANTIENNE Olivier</DisplayName>
        <AccountId>24</AccountId>
        <AccountType/>
      </UserInfo>
    </SharedWithUsers>
    <lcf76f155ced4ddcb4097134ff3c332f xmlns="c30b790a-164a-4a27-80e7-afb1cf9940e1">
      <Terms xmlns="http://schemas.microsoft.com/office/infopath/2007/PartnerControls"/>
    </lcf76f155ced4ddcb4097134ff3c332f>
    <TaxCatchAll xmlns="81221dee-5606-43d8-9b03-0e1c61c53ea5" xsi:nil="true"/>
  </documentManagement>
</p:properties>
</file>

<file path=customXml/itemProps1.xml><?xml version="1.0" encoding="utf-8"?>
<ds:datastoreItem xmlns:ds="http://schemas.openxmlformats.org/officeDocument/2006/customXml" ds:itemID="{6929663F-FF55-43B4-82E9-7657A5CF1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221dee-5606-43d8-9b03-0e1c61c53ea5"/>
    <ds:schemaRef ds:uri="c30b790a-164a-4a27-80e7-afb1cf9940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3E3750-230D-4225-B933-41B137DDF9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6D49AD-6345-4781-A052-819ABB886D8A}">
  <ds:schemaRefs>
    <ds:schemaRef ds:uri="http://schemas.microsoft.com/office/2006/metadata/properties"/>
    <ds:schemaRef ds:uri="http://schemas.microsoft.com/office/infopath/2007/PartnerControls"/>
    <ds:schemaRef ds:uri="81221dee-5606-43d8-9b03-0e1c61c53ea5"/>
    <ds:schemaRef ds:uri="c30b790a-164a-4a27-80e7-afb1cf9940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Page de garde</vt:lpstr>
      <vt:lpstr>Mise sur le marché</vt:lpstr>
      <vt:lpstr>Collecte et tri</vt:lpstr>
      <vt:lpstr>Autres indicateurs</vt:lpstr>
    </vt:vector>
  </TitlesOfParts>
  <Manager/>
  <Company>In Extenso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BERNEAU Guillaume (FR - IE Developpement Durable)</dc:creator>
  <cp:keywords/>
  <dc:description/>
  <cp:lastModifiedBy>VAN DE VOORDE Juliette</cp:lastModifiedBy>
  <cp:revision/>
  <dcterms:created xsi:type="dcterms:W3CDTF">2019-12-13T10:44:57Z</dcterms:created>
  <dcterms:modified xsi:type="dcterms:W3CDTF">2022-08-29T11:48:17Z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0x01010075F2EE101292C740B25DAAF2D267C100</vt:lpwstr>
  </property>
</Properties>
</file>